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filterPrivacy="1" codeName="ThisWorkbook"/>
  <xr:revisionPtr revIDLastSave="0" documentId="13_ncr:1_{C96AF1B0-4A03-413F-B0F1-3D8B1B1779F5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10" i="1" l="1"/>
  <c r="P111" i="1"/>
  <c r="P112" i="1"/>
  <c r="P113" i="1"/>
  <c r="P114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09" i="1"/>
  <c r="N110" i="1"/>
  <c r="N111" i="1"/>
  <c r="N112" i="1"/>
  <c r="N113" i="1"/>
  <c r="N114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09" i="1"/>
  <c r="L115" i="1"/>
  <c r="P115" i="1" s="1"/>
  <c r="P94" i="1"/>
  <c r="P95" i="1"/>
  <c r="P96" i="1"/>
  <c r="P97" i="1"/>
  <c r="P98" i="1"/>
  <c r="P99" i="1"/>
  <c r="P100" i="1"/>
  <c r="P101" i="1"/>
  <c r="T96" i="1" s="1"/>
  <c r="G98" i="1" s="1"/>
  <c r="P7" i="1" s="1"/>
  <c r="P102" i="1"/>
  <c r="T95" i="1" s="1"/>
  <c r="G97" i="1" s="1"/>
  <c r="P6" i="1" s="1"/>
  <c r="P103" i="1"/>
  <c r="P104" i="1"/>
  <c r="P93" i="1"/>
  <c r="N94" i="1"/>
  <c r="N95" i="1"/>
  <c r="N96" i="1"/>
  <c r="N97" i="1"/>
  <c r="N98" i="1"/>
  <c r="N99" i="1"/>
  <c r="N100" i="1"/>
  <c r="N101" i="1"/>
  <c r="S96" i="1" s="1"/>
  <c r="E98" i="1" s="1"/>
  <c r="O7" i="1" s="1"/>
  <c r="N102" i="1"/>
  <c r="S95" i="1" s="1"/>
  <c r="E97" i="1" s="1"/>
  <c r="O6" i="1" s="1"/>
  <c r="N103" i="1"/>
  <c r="N104" i="1"/>
  <c r="N93" i="1"/>
  <c r="C42" i="1"/>
  <c r="C35" i="1"/>
  <c r="C28" i="1"/>
  <c r="C21" i="1"/>
  <c r="AA58" i="1"/>
  <c r="F27" i="1" s="1"/>
  <c r="G27" i="1" s="1"/>
  <c r="AB58" i="1"/>
  <c r="F34" i="1" s="1"/>
  <c r="G34" i="1" s="1"/>
  <c r="AC58" i="1"/>
  <c r="F41" i="1" s="1"/>
  <c r="G41" i="1" s="1"/>
  <c r="AG58" i="1"/>
  <c r="D20" i="1" s="1"/>
  <c r="E20" i="1" s="1"/>
  <c r="AH58" i="1"/>
  <c r="D27" i="1" s="1"/>
  <c r="E27" i="1" s="1"/>
  <c r="AI58" i="1"/>
  <c r="D34" i="1" s="1"/>
  <c r="E34" i="1" s="1"/>
  <c r="AJ58" i="1"/>
  <c r="D41" i="1" s="1"/>
  <c r="E41" i="1" s="1"/>
  <c r="Z58" i="1"/>
  <c r="F20" i="1" s="1"/>
  <c r="G20" i="1" s="1"/>
  <c r="AA54" i="1"/>
  <c r="F28" i="1" s="1"/>
  <c r="AB54" i="1"/>
  <c r="F35" i="1" s="1"/>
  <c r="AC54" i="1"/>
  <c r="F42" i="1" s="1"/>
  <c r="AG54" i="1"/>
  <c r="D21" i="1" s="1"/>
  <c r="AH54" i="1"/>
  <c r="D28" i="1" s="1"/>
  <c r="AI54" i="1"/>
  <c r="D35" i="1" s="1"/>
  <c r="AJ54" i="1"/>
  <c r="D42" i="1" s="1"/>
  <c r="Z54" i="1"/>
  <c r="F21" i="1" s="1"/>
  <c r="AA47" i="1"/>
  <c r="F29" i="1" s="1"/>
  <c r="G29" i="1" s="1"/>
  <c r="AB47" i="1"/>
  <c r="F36" i="1" s="1"/>
  <c r="G36" i="1" s="1"/>
  <c r="AC47" i="1"/>
  <c r="F43" i="1" s="1"/>
  <c r="G43" i="1" s="1"/>
  <c r="AG47" i="1"/>
  <c r="D22" i="1" s="1"/>
  <c r="E22" i="1" s="1"/>
  <c r="AH47" i="1"/>
  <c r="D29" i="1" s="1"/>
  <c r="E29" i="1" s="1"/>
  <c r="AI47" i="1"/>
  <c r="D36" i="1" s="1"/>
  <c r="E36" i="1" s="1"/>
  <c r="AJ47" i="1"/>
  <c r="D43" i="1" s="1"/>
  <c r="E43" i="1" s="1"/>
  <c r="Z47" i="1"/>
  <c r="F22" i="1" s="1"/>
  <c r="G22" i="1" s="1"/>
  <c r="AA40" i="1"/>
  <c r="F30" i="1" s="1"/>
  <c r="G30" i="1" s="1"/>
  <c r="AB40" i="1"/>
  <c r="F37" i="1" s="1"/>
  <c r="G37" i="1" s="1"/>
  <c r="AC40" i="1"/>
  <c r="F44" i="1" s="1"/>
  <c r="G44" i="1" s="1"/>
  <c r="AG40" i="1"/>
  <c r="D23" i="1" s="1"/>
  <c r="E23" i="1" s="1"/>
  <c r="AH40" i="1"/>
  <c r="D30" i="1" s="1"/>
  <c r="E30" i="1" s="1"/>
  <c r="AI40" i="1"/>
  <c r="D37" i="1" s="1"/>
  <c r="E37" i="1" s="1"/>
  <c r="AJ40" i="1"/>
  <c r="D44" i="1" s="1"/>
  <c r="E44" i="1" s="1"/>
  <c r="Z40" i="1"/>
  <c r="F23" i="1" s="1"/>
  <c r="G23" i="1" s="1"/>
  <c r="AA33" i="1"/>
  <c r="F31" i="1" s="1"/>
  <c r="G31" i="1" s="1"/>
  <c r="AB33" i="1"/>
  <c r="F38" i="1" s="1"/>
  <c r="G38" i="1" s="1"/>
  <c r="AC33" i="1"/>
  <c r="F45" i="1" s="1"/>
  <c r="G45" i="1" s="1"/>
  <c r="AG33" i="1"/>
  <c r="D24" i="1" s="1"/>
  <c r="E24" i="1" s="1"/>
  <c r="AH33" i="1"/>
  <c r="D31" i="1" s="1"/>
  <c r="E31" i="1" s="1"/>
  <c r="AI33" i="1"/>
  <c r="D38" i="1" s="1"/>
  <c r="E38" i="1" s="1"/>
  <c r="AJ33" i="1"/>
  <c r="D45" i="1" s="1"/>
  <c r="E45" i="1" s="1"/>
  <c r="Z33" i="1"/>
  <c r="F24" i="1" s="1"/>
  <c r="G24" i="1" s="1"/>
  <c r="AA19" i="1"/>
  <c r="F33" i="1" s="1"/>
  <c r="G33" i="1" s="1"/>
  <c r="AB19" i="1"/>
  <c r="F40" i="1" s="1"/>
  <c r="G40" i="1" s="1"/>
  <c r="AC19" i="1"/>
  <c r="F47" i="1" s="1"/>
  <c r="G47" i="1" s="1"/>
  <c r="AG19" i="1"/>
  <c r="D26" i="1" s="1"/>
  <c r="E26" i="1" s="1"/>
  <c r="AH19" i="1"/>
  <c r="D33" i="1" s="1"/>
  <c r="E33" i="1" s="1"/>
  <c r="AI19" i="1"/>
  <c r="D40" i="1" s="1"/>
  <c r="E40" i="1" s="1"/>
  <c r="AJ19" i="1"/>
  <c r="D47" i="1" s="1"/>
  <c r="E47" i="1" s="1"/>
  <c r="Z19" i="1"/>
  <c r="F26" i="1" s="1"/>
  <c r="G26" i="1" s="1"/>
  <c r="AA26" i="1"/>
  <c r="F32" i="1" s="1"/>
  <c r="G32" i="1" s="1"/>
  <c r="AB26" i="1"/>
  <c r="F39" i="1" s="1"/>
  <c r="G39" i="1" s="1"/>
  <c r="AC26" i="1"/>
  <c r="F46" i="1" s="1"/>
  <c r="G46" i="1" s="1"/>
  <c r="AG26" i="1"/>
  <c r="D25" i="1" s="1"/>
  <c r="E25" i="1" s="1"/>
  <c r="AH26" i="1"/>
  <c r="D32" i="1" s="1"/>
  <c r="E32" i="1" s="1"/>
  <c r="AI26" i="1"/>
  <c r="D39" i="1" s="1"/>
  <c r="E39" i="1" s="1"/>
  <c r="AJ26" i="1"/>
  <c r="D46" i="1" s="1"/>
  <c r="E46" i="1" s="1"/>
  <c r="Z26" i="1"/>
  <c r="F25" i="1" s="1"/>
  <c r="G25" i="1" s="1"/>
  <c r="G53" i="1"/>
  <c r="E53" i="1"/>
  <c r="C67" i="1"/>
  <c r="G67" i="1" s="1"/>
  <c r="L4" i="1" s="1"/>
  <c r="C62" i="1"/>
  <c r="G62" i="1" s="1"/>
  <c r="J4" i="1" s="1"/>
  <c r="P86" i="1"/>
  <c r="N86" i="1"/>
  <c r="L88" i="1"/>
  <c r="P88" i="1" s="1"/>
  <c r="L87" i="1"/>
  <c r="P87" i="1" s="1"/>
  <c r="P73" i="1"/>
  <c r="P76" i="1"/>
  <c r="P77" i="1"/>
  <c r="P78" i="1"/>
  <c r="P79" i="1"/>
  <c r="P80" i="1"/>
  <c r="N73" i="1"/>
  <c r="N76" i="1"/>
  <c r="N77" i="1"/>
  <c r="N78" i="1"/>
  <c r="N79" i="1"/>
  <c r="N80" i="1"/>
  <c r="O70" i="1"/>
  <c r="L83" i="1"/>
  <c r="N83" i="1" s="1"/>
  <c r="L82" i="1"/>
  <c r="N82" i="1" s="1"/>
  <c r="L81" i="1"/>
  <c r="P81" i="1" s="1"/>
  <c r="L75" i="1"/>
  <c r="P75" i="1" s="1"/>
  <c r="L74" i="1"/>
  <c r="P74" i="1" s="1"/>
  <c r="L72" i="1"/>
  <c r="P72" i="1" s="1"/>
  <c r="L71" i="1"/>
  <c r="P71" i="1" s="1"/>
  <c r="L70" i="1"/>
  <c r="N70" i="1" s="1"/>
  <c r="P56" i="1"/>
  <c r="P57" i="1"/>
  <c r="P58" i="1"/>
  <c r="P59" i="1"/>
  <c r="P60" i="1"/>
  <c r="P61" i="1"/>
  <c r="P63" i="1"/>
  <c r="P64" i="1"/>
  <c r="N56" i="1"/>
  <c r="N57" i="1"/>
  <c r="N58" i="1"/>
  <c r="N59" i="1"/>
  <c r="N60" i="1"/>
  <c r="N61" i="1"/>
  <c r="N63" i="1"/>
  <c r="N64" i="1"/>
  <c r="L65" i="1"/>
  <c r="L66" i="1"/>
  <c r="L62" i="1"/>
  <c r="N62" i="1" s="1"/>
  <c r="L55" i="1"/>
  <c r="N55" i="1" s="1"/>
  <c r="L54" i="1"/>
  <c r="N54" i="1" s="1"/>
  <c r="O53" i="1"/>
  <c r="L53" i="1"/>
  <c r="N53" i="1" s="1"/>
  <c r="T33" i="1"/>
  <c r="D79" i="1" s="1"/>
  <c r="E79" i="1" s="1"/>
  <c r="U33" i="1"/>
  <c r="D84" i="1" s="1"/>
  <c r="E84" i="1" s="1"/>
  <c r="V33" i="1"/>
  <c r="D89" i="1" s="1"/>
  <c r="E89" i="1" s="1"/>
  <c r="M47" i="1"/>
  <c r="F77" i="1" s="1"/>
  <c r="G77" i="1" s="1"/>
  <c r="N47" i="1"/>
  <c r="F82" i="1" s="1"/>
  <c r="G82" i="1" s="1"/>
  <c r="O47" i="1"/>
  <c r="F87" i="1" s="1"/>
  <c r="G87" i="1" s="1"/>
  <c r="S47" i="1"/>
  <c r="D72" i="1" s="1"/>
  <c r="E72" i="1" s="1"/>
  <c r="T47" i="1"/>
  <c r="D77" i="1" s="1"/>
  <c r="E77" i="1" s="1"/>
  <c r="U47" i="1"/>
  <c r="D82" i="1" s="1"/>
  <c r="E82" i="1" s="1"/>
  <c r="V47" i="1"/>
  <c r="D87" i="1" s="1"/>
  <c r="E87" i="1" s="1"/>
  <c r="L47" i="1"/>
  <c r="F72" i="1" s="1"/>
  <c r="G72" i="1" s="1"/>
  <c r="M40" i="1"/>
  <c r="F78" i="1" s="1"/>
  <c r="G78" i="1" s="1"/>
  <c r="N40" i="1"/>
  <c r="F83" i="1" s="1"/>
  <c r="G83" i="1" s="1"/>
  <c r="O40" i="1"/>
  <c r="F88" i="1" s="1"/>
  <c r="G88" i="1" s="1"/>
  <c r="S40" i="1"/>
  <c r="D73" i="1" s="1"/>
  <c r="E73" i="1" s="1"/>
  <c r="T40" i="1"/>
  <c r="D78" i="1" s="1"/>
  <c r="E78" i="1" s="1"/>
  <c r="U40" i="1"/>
  <c r="D83" i="1" s="1"/>
  <c r="E83" i="1" s="1"/>
  <c r="V40" i="1"/>
  <c r="D88" i="1" s="1"/>
  <c r="E88" i="1" s="1"/>
  <c r="L40" i="1"/>
  <c r="F73" i="1" s="1"/>
  <c r="G73" i="1" s="1"/>
  <c r="M33" i="1"/>
  <c r="F79" i="1" s="1"/>
  <c r="G79" i="1" s="1"/>
  <c r="N33" i="1"/>
  <c r="F84" i="1" s="1"/>
  <c r="G84" i="1" s="1"/>
  <c r="O33" i="1"/>
  <c r="F89" i="1" s="1"/>
  <c r="G89" i="1" s="1"/>
  <c r="S33" i="1"/>
  <c r="D74" i="1" s="1"/>
  <c r="E74" i="1" s="1"/>
  <c r="L33" i="1"/>
  <c r="F74" i="1" s="1"/>
  <c r="G74" i="1" s="1"/>
  <c r="M26" i="1"/>
  <c r="F80" i="1" s="1"/>
  <c r="G80" i="1" s="1"/>
  <c r="N26" i="1"/>
  <c r="F85" i="1" s="1"/>
  <c r="G85" i="1" s="1"/>
  <c r="O26" i="1"/>
  <c r="F90" i="1" s="1"/>
  <c r="G90" i="1" s="1"/>
  <c r="S26" i="1"/>
  <c r="D75" i="1" s="1"/>
  <c r="E75" i="1" s="1"/>
  <c r="T26" i="1"/>
  <c r="D80" i="1" s="1"/>
  <c r="E80" i="1" s="1"/>
  <c r="U26" i="1"/>
  <c r="D85" i="1" s="1"/>
  <c r="E85" i="1" s="1"/>
  <c r="V26" i="1"/>
  <c r="D90" i="1" s="1"/>
  <c r="E90" i="1" s="1"/>
  <c r="L26" i="1"/>
  <c r="F75" i="1" s="1"/>
  <c r="G75" i="1" s="1"/>
  <c r="M19" i="1"/>
  <c r="F81" i="1" s="1"/>
  <c r="G81" i="1" s="1"/>
  <c r="N19" i="1"/>
  <c r="F86" i="1" s="1"/>
  <c r="G86" i="1" s="1"/>
  <c r="O19" i="1"/>
  <c r="F91" i="1" s="1"/>
  <c r="G91" i="1" s="1"/>
  <c r="S19" i="1"/>
  <c r="D76" i="1" s="1"/>
  <c r="E76" i="1" s="1"/>
  <c r="T19" i="1"/>
  <c r="D81" i="1" s="1"/>
  <c r="E81" i="1" s="1"/>
  <c r="U19" i="1"/>
  <c r="D86" i="1" s="1"/>
  <c r="E86" i="1" s="1"/>
  <c r="V19" i="1"/>
  <c r="D91" i="1" s="1"/>
  <c r="E91" i="1" s="1"/>
  <c r="L19" i="1"/>
  <c r="F76" i="1" s="1"/>
  <c r="G76" i="1" s="1"/>
  <c r="M5" i="1" l="1"/>
  <c r="M7" i="1"/>
  <c r="M6" i="1"/>
  <c r="N4" i="1"/>
  <c r="M4" i="1"/>
  <c r="N7" i="1"/>
  <c r="N6" i="1"/>
  <c r="N5" i="1"/>
  <c r="S94" i="1"/>
  <c r="E96" i="1" s="1"/>
  <c r="O5" i="1" s="1"/>
  <c r="S93" i="1"/>
  <c r="E95" i="1" s="1"/>
  <c r="O4" i="1" s="1"/>
  <c r="T94" i="1"/>
  <c r="G96" i="1" s="1"/>
  <c r="P5" i="1" s="1"/>
  <c r="T109" i="1"/>
  <c r="G13" i="1" s="1"/>
  <c r="D4" i="1" s="1"/>
  <c r="T112" i="1"/>
  <c r="G16" i="1" s="1"/>
  <c r="D7" i="1" s="1"/>
  <c r="T111" i="1"/>
  <c r="G15" i="1" s="1"/>
  <c r="D6" i="1" s="1"/>
  <c r="N115" i="1"/>
  <c r="S109" i="1" s="1"/>
  <c r="E13" i="1" s="1"/>
  <c r="C4" i="1" s="1"/>
  <c r="T70" i="1"/>
  <c r="G51" i="1" s="1"/>
  <c r="P70" i="1"/>
  <c r="S112" i="1"/>
  <c r="E16" i="1" s="1"/>
  <c r="C7" i="1" s="1"/>
  <c r="S111" i="1"/>
  <c r="E15" i="1" s="1"/>
  <c r="C6" i="1" s="1"/>
  <c r="N72" i="1"/>
  <c r="S71" i="1" s="1"/>
  <c r="E54" i="1" s="1"/>
  <c r="T110" i="1"/>
  <c r="G14" i="1" s="1"/>
  <c r="D5" i="1" s="1"/>
  <c r="N71" i="1"/>
  <c r="S72" i="1" s="1"/>
  <c r="E56" i="1" s="1"/>
  <c r="E21" i="1"/>
  <c r="E4" i="1" s="1"/>
  <c r="T93" i="1"/>
  <c r="G95" i="1" s="1"/>
  <c r="P4" i="1" s="1"/>
  <c r="G21" i="1"/>
  <c r="F4" i="1" s="1"/>
  <c r="N74" i="1"/>
  <c r="T73" i="1"/>
  <c r="G58" i="1" s="1"/>
  <c r="N81" i="1"/>
  <c r="N75" i="1"/>
  <c r="S70" i="1" s="1"/>
  <c r="E51" i="1" s="1"/>
  <c r="P62" i="1"/>
  <c r="P83" i="1"/>
  <c r="P82" i="1"/>
  <c r="T72" i="1" s="1"/>
  <c r="G56" i="1" s="1"/>
  <c r="P55" i="1"/>
  <c r="S110" i="1"/>
  <c r="E14" i="1" s="1"/>
  <c r="C5" i="1" s="1"/>
  <c r="G42" i="1"/>
  <c r="F7" i="1" s="1"/>
  <c r="E42" i="1"/>
  <c r="E7" i="1" s="1"/>
  <c r="P54" i="1"/>
  <c r="P53" i="1"/>
  <c r="P66" i="1"/>
  <c r="N66" i="1"/>
  <c r="S54" i="1" s="1"/>
  <c r="E55" i="1" s="1"/>
  <c r="P65" i="1"/>
  <c r="N65" i="1"/>
  <c r="S55" i="1" s="1"/>
  <c r="E57" i="1" s="1"/>
  <c r="E35" i="1"/>
  <c r="E6" i="1" s="1"/>
  <c r="E28" i="1"/>
  <c r="E5" i="1" s="1"/>
  <c r="G35" i="1"/>
  <c r="F6" i="1" s="1"/>
  <c r="G28" i="1"/>
  <c r="F5" i="1" s="1"/>
  <c r="N87" i="1"/>
  <c r="E62" i="1"/>
  <c r="I4" i="1" s="1"/>
  <c r="N88" i="1"/>
  <c r="E67" i="1"/>
  <c r="K4" i="1" s="1"/>
  <c r="S56" i="1"/>
  <c r="E59" i="1" s="1"/>
  <c r="T53" i="1"/>
  <c r="G52" i="1" s="1"/>
  <c r="S53" i="1"/>
  <c r="E52" i="1" s="1"/>
  <c r="G4" i="1" l="1"/>
  <c r="G6" i="1"/>
  <c r="G5" i="1"/>
  <c r="T56" i="1"/>
  <c r="G59" i="1" s="1"/>
  <c r="H7" i="1" s="1"/>
  <c r="H4" i="1"/>
  <c r="T71" i="1"/>
  <c r="G54" i="1" s="1"/>
  <c r="T55" i="1"/>
  <c r="G57" i="1" s="1"/>
  <c r="H6" i="1" s="1"/>
  <c r="T54" i="1"/>
  <c r="G55" i="1" s="1"/>
  <c r="S73" i="1"/>
  <c r="E58" i="1" s="1"/>
  <c r="G7" i="1" s="1"/>
  <c r="H5" i="1" l="1"/>
</calcChain>
</file>

<file path=xl/sharedStrings.xml><?xml version="1.0" encoding="utf-8"?>
<sst xmlns="http://schemas.openxmlformats.org/spreadsheetml/2006/main" count="244" uniqueCount="39">
  <si>
    <t>SO06-18-110c</t>
  </si>
  <si>
    <t>komunikace</t>
  </si>
  <si>
    <t>chodník</t>
  </si>
  <si>
    <t>cyklo</t>
  </si>
  <si>
    <t>zpevněná plocha</t>
  </si>
  <si>
    <t>výkop</t>
  </si>
  <si>
    <t>staničení</t>
  </si>
  <si>
    <t>výkop na těleso</t>
  </si>
  <si>
    <t>násyp</t>
  </si>
  <si>
    <t>násyp na těleso</t>
  </si>
  <si>
    <t>SO 06-18-110b</t>
  </si>
  <si>
    <t>SO 06-18-113</t>
  </si>
  <si>
    <t>SO 06-18-113a</t>
  </si>
  <si>
    <t>SO 06-18-113b</t>
  </si>
  <si>
    <t>SO 06-18-11a</t>
  </si>
  <si>
    <t>SO 06-18-111c</t>
  </si>
  <si>
    <t>vzdálenost [m]</t>
  </si>
  <si>
    <t>výkop [m^2]</t>
  </si>
  <si>
    <t>výkop na těleso [m^3]</t>
  </si>
  <si>
    <t>násyp  [m^2]</t>
  </si>
  <si>
    <t>násyp na těleso  [m^3]</t>
  </si>
  <si>
    <t>chod</t>
  </si>
  <si>
    <t>zpev</t>
  </si>
  <si>
    <t>kom</t>
  </si>
  <si>
    <t>nezapomenout střed křiž!!!</t>
  </si>
  <si>
    <t>délka staničení</t>
  </si>
  <si>
    <t>staničení 0,32</t>
  </si>
  <si>
    <t>staničení 0,34</t>
  </si>
  <si>
    <t>křiž C-C'</t>
  </si>
  <si>
    <t>kom střed</t>
  </si>
  <si>
    <t>kom a</t>
  </si>
  <si>
    <t>kom b</t>
  </si>
  <si>
    <t>C-C'</t>
  </si>
  <si>
    <t>0,46(0,48)</t>
  </si>
  <si>
    <t>staničení 0,22 (0,2)</t>
  </si>
  <si>
    <t>0,22(0,2)</t>
  </si>
  <si>
    <t>staničení 0,46 (0,48)</t>
  </si>
  <si>
    <t>0,46 (0,48)</t>
  </si>
  <si>
    <t>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</si>
</sst>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2" x14ac:knownFonts="1">
    <font>
      <sz val="10"/>
      <name val="Arial"/>
    </font>
    <font>
      <sz val="10"/>
      <color rgb="FFFF000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4E7FC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0" fillId="0" borderId="0" xfId="0" applyFill="1" applyBorder="1"/>
    <xf numFmtId="0" fontId="0" fillId="0" borderId="2" xfId="0" applyBorder="1"/>
    <xf numFmtId="0" fontId="0" fillId="0" borderId="2" xfId="0" applyFill="1" applyBorder="1"/>
    <xf numFmtId="0" fontId="0" fillId="0" borderId="3" xfId="0" applyBorder="1"/>
    <xf numFmtId="0" fontId="0" fillId="0" borderId="0" xfId="0" applyBorder="1"/>
    <xf numFmtId="0" fontId="0" fillId="0" borderId="4" xfId="0" applyBorder="1"/>
    <xf numFmtId="164" fontId="0" fillId="0" borderId="0" xfId="0" applyNumberFormat="1"/>
    <xf numFmtId="0" fontId="0" fillId="2" borderId="0" xfId="0" applyFill="1"/>
    <xf numFmtId="2" fontId="0" fillId="0" borderId="0" xfId="0" applyNumberFormat="1"/>
    <xf numFmtId="0" fontId="0" fillId="0" borderId="0" xfId="0" applyFill="1" applyAlignment="1">
      <alignment horizontal="right"/>
    </xf>
    <xf numFmtId="0" fontId="0" fillId="0" borderId="0" xfId="0" applyFill="1" applyAlignment="1">
      <alignment horizontal="right" wrapText="1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7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8" borderId="0" xfId="0" applyFill="1" applyAlignment="1">
      <alignment horizontal="center"/>
    </xf>
    <xf numFmtId="1" fontId="0" fillId="8" borderId="0" xfId="0" applyNumberFormat="1" applyFill="1" applyAlignment="1">
      <alignment horizontal="center"/>
    </xf>
    <xf numFmtId="0" fontId="0" fillId="9" borderId="0" xfId="0" applyFill="1" applyAlignment="1">
      <alignment horizontal="center"/>
    </xf>
    <xf numFmtId="1" fontId="0" fillId="9" borderId="0" xfId="0" applyNumberFormat="1" applyFill="1" applyAlignment="1">
      <alignment horizontal="center"/>
    </xf>
    <xf numFmtId="0" fontId="0" fillId="10" borderId="0" xfId="0" applyFill="1"/>
    <xf numFmtId="0" fontId="1" fillId="0" borderId="0" xfId="0" applyFont="1"/>
  </cellXfs>
  <cellStyles count="1">
    <cellStyle name="Normální" xfId="0" builtinId="0"/>
  </cellStyles>
  <dxfs count="0"/>
  <tableStyles count="1" defaultTableStyle="TableStyleMedium9" defaultPivotStyle="PivotStyleLight16">
    <tableStyle name="Invisible" pivot="0" table="0" count="0" xr9:uid="{D33252FE-BDA9-4137-B797-234633655F4A}"/>
  </tableStyles>
  <colors>
    <mruColors>
      <color rgb="FFC4E7F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Sweco">
      <a:dk1>
        <a:sysClr val="windowText" lastClr="000000"/>
      </a:dk1>
      <a:lt1>
        <a:srgbClr val="FFFFFF"/>
      </a:lt1>
      <a:dk2>
        <a:srgbClr val="111111"/>
      </a:dk2>
      <a:lt2>
        <a:srgbClr val="F2F2F2"/>
      </a:lt2>
      <a:accent1>
        <a:srgbClr val="3F6730"/>
      </a:accent1>
      <a:accent2>
        <a:srgbClr val="BDE3AF"/>
      </a:accent2>
      <a:accent3>
        <a:srgbClr val="87BE73"/>
      </a:accent3>
      <a:accent4>
        <a:srgbClr val="111111"/>
      </a:accent4>
      <a:accent5>
        <a:srgbClr val="E1E1E1"/>
      </a:accent5>
      <a:accent6>
        <a:srgbClr val="B2B2B2"/>
      </a:accent6>
      <a:hlink>
        <a:srgbClr val="3F6730"/>
      </a:hlink>
      <a:folHlink>
        <a:srgbClr val="B2B2B2"/>
      </a:folHlink>
    </a:clrScheme>
    <a:fontScheme name="Sweco - Word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/>
  <dimension ref="A2:AK127"/>
  <sheetViews>
    <sheetView tabSelected="1" zoomScaleNormal="100" zoomScalePageLayoutView="145" workbookViewId="0">
      <selection activeCell="O53" sqref="O53"/>
    </sheetView>
  </sheetViews>
  <sheetFormatPr defaultRowHeight="12.75" x14ac:dyDescent="0.2"/>
  <cols>
    <col min="1" max="1" width="16.140625" customWidth="1"/>
    <col min="3" max="16" width="13.28515625" customWidth="1"/>
    <col min="17" max="17" width="7.28515625" customWidth="1"/>
    <col min="20" max="20" width="12" bestFit="1" customWidth="1"/>
    <col min="22" max="22" width="11" bestFit="1" customWidth="1"/>
    <col min="24" max="24" width="11" bestFit="1" customWidth="1"/>
  </cols>
  <sheetData>
    <row r="2" spans="1:37" x14ac:dyDescent="0.2">
      <c r="A2" s="29"/>
      <c r="B2" s="29"/>
      <c r="C2" s="20" t="s">
        <v>0</v>
      </c>
      <c r="D2" s="20"/>
      <c r="E2" s="21" t="s">
        <v>10</v>
      </c>
      <c r="F2" s="21"/>
      <c r="G2" s="22" t="s">
        <v>11</v>
      </c>
      <c r="H2" s="22"/>
      <c r="I2" s="23" t="s">
        <v>12</v>
      </c>
      <c r="J2" s="23"/>
      <c r="K2" s="23" t="s">
        <v>13</v>
      </c>
      <c r="L2" s="23"/>
      <c r="M2" s="24" t="s">
        <v>14</v>
      </c>
      <c r="N2" s="24"/>
      <c r="O2" s="20" t="s">
        <v>15</v>
      </c>
      <c r="P2" s="20"/>
    </row>
    <row r="3" spans="1:37" x14ac:dyDescent="0.2">
      <c r="A3" s="29"/>
      <c r="B3" s="29"/>
      <c r="C3" s="25" t="s">
        <v>5</v>
      </c>
      <c r="D3" s="27" t="s">
        <v>8</v>
      </c>
      <c r="E3" s="25" t="s">
        <v>5</v>
      </c>
      <c r="F3" s="27" t="s">
        <v>8</v>
      </c>
      <c r="G3" s="25" t="s">
        <v>5</v>
      </c>
      <c r="H3" s="27" t="s">
        <v>8</v>
      </c>
      <c r="I3" s="25" t="s">
        <v>5</v>
      </c>
      <c r="J3" s="27" t="s">
        <v>8</v>
      </c>
      <c r="K3" s="25" t="s">
        <v>5</v>
      </c>
      <c r="L3" s="27" t="s">
        <v>8</v>
      </c>
      <c r="M3" s="25" t="s">
        <v>5</v>
      </c>
      <c r="N3" s="27" t="s">
        <v>8</v>
      </c>
      <c r="O3" s="25" t="s">
        <v>5</v>
      </c>
      <c r="P3" s="27" t="s">
        <v>8</v>
      </c>
    </row>
    <row r="4" spans="1:37" x14ac:dyDescent="0.2">
      <c r="A4" s="29" t="s">
        <v>1</v>
      </c>
      <c r="B4" s="29" t="s">
        <v>38</v>
      </c>
      <c r="C4" s="26">
        <f>E13</f>
        <v>148.41875565957446</v>
      </c>
      <c r="D4" s="28">
        <f>G13</f>
        <v>0</v>
      </c>
      <c r="E4" s="26">
        <f>SUM(E20:E26)</f>
        <v>1097.5951</v>
      </c>
      <c r="F4" s="28">
        <f>SUM(G20:G26)</f>
        <v>20</v>
      </c>
      <c r="G4" s="26">
        <f>SUM(E51:E53)</f>
        <v>569.53099999999995</v>
      </c>
      <c r="H4" s="28">
        <f>SUM(G51:G53)</f>
        <v>0</v>
      </c>
      <c r="I4" s="26">
        <f>E62</f>
        <v>57.102605021276595</v>
      </c>
      <c r="J4" s="28">
        <f>G62</f>
        <v>0</v>
      </c>
      <c r="K4" s="26">
        <f>E67</f>
        <v>117.09298136170212</v>
      </c>
      <c r="L4" s="28">
        <f>G67</f>
        <v>0</v>
      </c>
      <c r="M4" s="26">
        <f>SUM(E72:E76)</f>
        <v>1121.3274999999999</v>
      </c>
      <c r="N4" s="28">
        <f>SUM(G72:G76)</f>
        <v>0.16</v>
      </c>
      <c r="O4" s="26">
        <f>E95</f>
        <v>385.37100000000004</v>
      </c>
      <c r="P4" s="28">
        <f>G95</f>
        <v>0</v>
      </c>
    </row>
    <row r="5" spans="1:37" x14ac:dyDescent="0.2">
      <c r="A5" s="29" t="s">
        <v>2</v>
      </c>
      <c r="B5" s="29" t="s">
        <v>38</v>
      </c>
      <c r="C5" s="26">
        <f>E14</f>
        <v>82.342500000000001</v>
      </c>
      <c r="D5" s="28">
        <f>G14</f>
        <v>305.23899999999998</v>
      </c>
      <c r="E5" s="26">
        <f>SUM(E27:E33)</f>
        <v>296.08965000000001</v>
      </c>
      <c r="F5" s="28">
        <f>SUM(G27:G33)</f>
        <v>1027.2824000000001</v>
      </c>
      <c r="G5" s="26">
        <f>SUM(E54:E55)</f>
        <v>131.67465039999999</v>
      </c>
      <c r="H5" s="28">
        <f>SUM(G54:G55)</f>
        <v>74.6596768</v>
      </c>
      <c r="I5" s="26">
        <v>0</v>
      </c>
      <c r="J5" s="28">
        <v>0</v>
      </c>
      <c r="K5" s="26">
        <v>0</v>
      </c>
      <c r="L5" s="28">
        <v>0</v>
      </c>
      <c r="M5" s="26">
        <f>SUM(E77:E81)</f>
        <v>195.81</v>
      </c>
      <c r="N5" s="28">
        <f>SUM(G77:G81)</f>
        <v>659.12749999999983</v>
      </c>
      <c r="O5" s="26">
        <f>E96</f>
        <v>291.26220000000001</v>
      </c>
      <c r="P5" s="28">
        <f>G96</f>
        <v>84.554599999999994</v>
      </c>
    </row>
    <row r="6" spans="1:37" x14ac:dyDescent="0.2">
      <c r="A6" s="29" t="s">
        <v>3</v>
      </c>
      <c r="B6" s="29" t="s">
        <v>38</v>
      </c>
      <c r="C6" s="26">
        <f>E15</f>
        <v>5.6325000000000003</v>
      </c>
      <c r="D6" s="28">
        <f>G15</f>
        <v>25.027999999999999</v>
      </c>
      <c r="E6" s="26">
        <f>SUM(E34:E40)</f>
        <v>113.5628</v>
      </c>
      <c r="F6" s="28">
        <f>SUM(G34:G40)</f>
        <v>337.13300000000004</v>
      </c>
      <c r="G6" s="26">
        <f>SUM(E56:E57)</f>
        <v>62.525766719999993</v>
      </c>
      <c r="H6" s="28">
        <f>SUM(G56:G57)</f>
        <v>32.719781279999999</v>
      </c>
      <c r="I6" s="26">
        <v>0</v>
      </c>
      <c r="J6" s="28">
        <v>0</v>
      </c>
      <c r="K6" s="26">
        <v>0</v>
      </c>
      <c r="L6" s="28">
        <v>0</v>
      </c>
      <c r="M6" s="26">
        <f>SUM(E82:E86)</f>
        <v>120.2625</v>
      </c>
      <c r="N6" s="28">
        <f>SUM(G82:G86)</f>
        <v>196.56</v>
      </c>
      <c r="O6" s="26">
        <f>E97</f>
        <v>31.28</v>
      </c>
      <c r="P6" s="28">
        <f>G97</f>
        <v>0</v>
      </c>
    </row>
    <row r="7" spans="1:37" x14ac:dyDescent="0.2">
      <c r="A7" s="29" t="s">
        <v>4</v>
      </c>
      <c r="B7" s="29" t="s">
        <v>38</v>
      </c>
      <c r="C7" s="26">
        <f>E16</f>
        <v>5.1784999999999997</v>
      </c>
      <c r="D7" s="28">
        <f>G16</f>
        <v>16.325500000000002</v>
      </c>
      <c r="E7" s="26">
        <f>SUM(E41:E47)</f>
        <v>50.322799999999994</v>
      </c>
      <c r="F7" s="28">
        <f>SUM(G41:G47)</f>
        <v>133.90445</v>
      </c>
      <c r="G7" s="26">
        <f>SUM(E58:E59)</f>
        <v>7.0039676666666679</v>
      </c>
      <c r="H7" s="28">
        <f>SUM(G58:G59)</f>
        <v>5.7624966666666673</v>
      </c>
      <c r="I7" s="26">
        <v>0</v>
      </c>
      <c r="J7" s="28">
        <v>0</v>
      </c>
      <c r="K7" s="26">
        <v>0</v>
      </c>
      <c r="L7" s="28">
        <v>0</v>
      </c>
      <c r="M7" s="26">
        <f>SUM(E87:E91)</f>
        <v>48.384999999999998</v>
      </c>
      <c r="N7" s="28">
        <f>SUM(G87:G91)</f>
        <v>70.122500000000002</v>
      </c>
      <c r="O7" s="26">
        <f>E98</f>
        <v>6.67</v>
      </c>
      <c r="P7" s="28">
        <f>G98</f>
        <v>0</v>
      </c>
    </row>
    <row r="12" spans="1:37" x14ac:dyDescent="0.2">
      <c r="A12" s="19" t="s">
        <v>0</v>
      </c>
      <c r="B12" s="19" t="s">
        <v>6</v>
      </c>
      <c r="C12" s="19" t="s">
        <v>16</v>
      </c>
      <c r="D12" s="19" t="s">
        <v>17</v>
      </c>
      <c r="E12" s="19" t="s">
        <v>18</v>
      </c>
      <c r="F12" s="19" t="s">
        <v>19</v>
      </c>
      <c r="G12" s="19" t="s">
        <v>20</v>
      </c>
      <c r="K12" t="s">
        <v>8</v>
      </c>
      <c r="L12" t="s">
        <v>1</v>
      </c>
      <c r="M12" t="s">
        <v>2</v>
      </c>
      <c r="N12" t="s">
        <v>3</v>
      </c>
      <c r="O12" t="s">
        <v>4</v>
      </c>
      <c r="R12" t="s">
        <v>5</v>
      </c>
      <c r="S12" t="s">
        <v>1</v>
      </c>
      <c r="T12" t="s">
        <v>2</v>
      </c>
      <c r="U12" t="s">
        <v>3</v>
      </c>
      <c r="V12" t="s">
        <v>4</v>
      </c>
      <c r="Y12" t="s">
        <v>8</v>
      </c>
      <c r="Z12" t="s">
        <v>1</v>
      </c>
      <c r="AA12" t="s">
        <v>2</v>
      </c>
      <c r="AB12" t="s">
        <v>3</v>
      </c>
      <c r="AC12" t="s">
        <v>4</v>
      </c>
      <c r="AF12" t="s">
        <v>5</v>
      </c>
      <c r="AG12" t="s">
        <v>1</v>
      </c>
      <c r="AH12" t="s">
        <v>2</v>
      </c>
      <c r="AI12" t="s">
        <v>3</v>
      </c>
      <c r="AJ12" t="s">
        <v>4</v>
      </c>
    </row>
    <row r="13" spans="1:37" x14ac:dyDescent="0.2">
      <c r="A13" t="s">
        <v>1</v>
      </c>
      <c r="B13" s="30" t="s">
        <v>37</v>
      </c>
      <c r="C13" s="9"/>
      <c r="D13" s="9"/>
      <c r="E13" s="8">
        <f>S109</f>
        <v>148.41875565957446</v>
      </c>
      <c r="F13" s="9"/>
      <c r="G13" s="8">
        <f>T109</f>
        <v>0</v>
      </c>
      <c r="K13">
        <v>0.22</v>
      </c>
      <c r="M13">
        <v>3.63</v>
      </c>
      <c r="N13">
        <v>1.52</v>
      </c>
      <c r="O13">
        <v>0.14599999999999999</v>
      </c>
      <c r="R13">
        <v>0.22</v>
      </c>
      <c r="S13">
        <v>3.14</v>
      </c>
      <c r="T13">
        <v>0.88</v>
      </c>
      <c r="U13">
        <v>0.375</v>
      </c>
      <c r="V13">
        <v>0.04</v>
      </c>
      <c r="Y13">
        <v>0.36</v>
      </c>
      <c r="AA13">
        <v>1.94</v>
      </c>
      <c r="AB13">
        <v>0.91</v>
      </c>
      <c r="AC13">
        <v>0.42499999999999999</v>
      </c>
      <c r="AF13">
        <v>0.36</v>
      </c>
      <c r="AG13">
        <v>4.3099999999999996</v>
      </c>
      <c r="AH13" s="10">
        <v>1.27</v>
      </c>
      <c r="AI13">
        <v>0.43</v>
      </c>
      <c r="AJ13">
        <v>0.17</v>
      </c>
    </row>
    <row r="14" spans="1:37" x14ac:dyDescent="0.2">
      <c r="A14" t="s">
        <v>2</v>
      </c>
      <c r="B14" s="30" t="s">
        <v>37</v>
      </c>
      <c r="C14" s="9"/>
      <c r="D14" s="9"/>
      <c r="E14" s="8">
        <f>S110</f>
        <v>82.342500000000001</v>
      </c>
      <c r="F14" s="9"/>
      <c r="G14" s="8">
        <f>T110</f>
        <v>305.23899999999998</v>
      </c>
      <c r="M14">
        <v>0.41</v>
      </c>
      <c r="O14">
        <v>0.14899999999999999</v>
      </c>
      <c r="S14">
        <v>9.91</v>
      </c>
      <c r="T14">
        <v>1.4</v>
      </c>
      <c r="U14">
        <v>1.36</v>
      </c>
      <c r="V14">
        <v>0.04</v>
      </c>
      <c r="AA14">
        <v>0.08</v>
      </c>
      <c r="AB14">
        <v>0.68</v>
      </c>
      <c r="AC14">
        <v>0.28000000000000003</v>
      </c>
      <c r="AG14">
        <v>4.84</v>
      </c>
      <c r="AH14">
        <v>1.2</v>
      </c>
      <c r="AI14">
        <v>0.39</v>
      </c>
      <c r="AJ14">
        <v>0.17</v>
      </c>
    </row>
    <row r="15" spans="1:37" x14ac:dyDescent="0.2">
      <c r="A15" t="s">
        <v>3</v>
      </c>
      <c r="B15" s="30" t="s">
        <v>37</v>
      </c>
      <c r="C15" s="9"/>
      <c r="D15" s="9"/>
      <c r="E15" s="8">
        <f>S111</f>
        <v>5.6325000000000003</v>
      </c>
      <c r="F15" s="9"/>
      <c r="G15" s="8">
        <f>T111</f>
        <v>25.027999999999999</v>
      </c>
      <c r="O15">
        <v>0.27</v>
      </c>
      <c r="V15">
        <v>7.4999999999999997E-2</v>
      </c>
      <c r="AA15">
        <v>0.09</v>
      </c>
      <c r="AH15">
        <v>0.26</v>
      </c>
    </row>
    <row r="16" spans="1:37" x14ac:dyDescent="0.2">
      <c r="A16" t="s">
        <v>4</v>
      </c>
      <c r="B16" s="30" t="s">
        <v>37</v>
      </c>
      <c r="C16" s="9"/>
      <c r="D16" s="9"/>
      <c r="E16" s="8">
        <f>S112</f>
        <v>5.1784999999999997</v>
      </c>
      <c r="F16" s="9"/>
      <c r="G16" s="8">
        <f>T112</f>
        <v>16.325500000000002</v>
      </c>
      <c r="V16">
        <v>0.28999999999999998</v>
      </c>
      <c r="Y16" s="6"/>
      <c r="Z16" s="6"/>
      <c r="AA16" s="6">
        <v>3.35</v>
      </c>
      <c r="AB16" s="6"/>
      <c r="AC16" s="6"/>
      <c r="AD16" s="6"/>
      <c r="AE16" s="6"/>
      <c r="AF16" s="6"/>
      <c r="AG16" s="6"/>
      <c r="AH16" s="6"/>
      <c r="AI16" s="6"/>
      <c r="AJ16" s="6"/>
      <c r="AK16" s="6"/>
    </row>
    <row r="17" spans="1:37" x14ac:dyDescent="0.2">
      <c r="V17">
        <v>0.14000000000000001</v>
      </c>
      <c r="AA17">
        <v>0.53</v>
      </c>
    </row>
    <row r="18" spans="1:37" ht="13.5" thickBot="1" x14ac:dyDescent="0.25"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>
        <v>3.5000000000000003E-2</v>
      </c>
      <c r="W18" s="3"/>
    </row>
    <row r="19" spans="1:37" ht="14.25" thickTop="1" thickBot="1" x14ac:dyDescent="0.25">
      <c r="A19" s="15" t="s">
        <v>10</v>
      </c>
      <c r="B19" s="15" t="s">
        <v>6</v>
      </c>
      <c r="C19" s="15" t="s">
        <v>16</v>
      </c>
      <c r="D19" s="15" t="s">
        <v>17</v>
      </c>
      <c r="E19" s="15" t="s">
        <v>18</v>
      </c>
      <c r="F19" s="15" t="s">
        <v>19</v>
      </c>
      <c r="G19" s="15" t="s">
        <v>20</v>
      </c>
      <c r="K19" s="1"/>
      <c r="L19" s="1">
        <f>SUM(L13:L18)</f>
        <v>0</v>
      </c>
      <c r="M19" s="1">
        <f t="shared" ref="M19:V19" si="0">SUM(M13:M18)</f>
        <v>4.04</v>
      </c>
      <c r="N19" s="1">
        <f t="shared" si="0"/>
        <v>1.52</v>
      </c>
      <c r="O19" s="1">
        <f t="shared" si="0"/>
        <v>0.56499999999999995</v>
      </c>
      <c r="P19" s="1"/>
      <c r="Q19" s="1"/>
      <c r="R19" s="1"/>
      <c r="S19" s="1">
        <f t="shared" si="0"/>
        <v>13.05</v>
      </c>
      <c r="T19" s="1">
        <f t="shared" si="0"/>
        <v>2.2799999999999998</v>
      </c>
      <c r="U19" s="1">
        <f t="shared" si="0"/>
        <v>1.7350000000000001</v>
      </c>
      <c r="V19" s="1">
        <f t="shared" si="0"/>
        <v>0.62</v>
      </c>
      <c r="W19" s="1"/>
      <c r="Y19" s="5"/>
      <c r="Z19" s="5">
        <f>SUM(Z13:Z18)</f>
        <v>0</v>
      </c>
      <c r="AA19" s="5">
        <f t="shared" ref="AA19:AJ19" si="1">SUM(AA13:AA18)</f>
        <v>5.99</v>
      </c>
      <c r="AB19" s="5">
        <f t="shared" si="1"/>
        <v>1.59</v>
      </c>
      <c r="AC19" s="5">
        <f t="shared" si="1"/>
        <v>0.70500000000000007</v>
      </c>
      <c r="AD19" s="5"/>
      <c r="AE19" s="5"/>
      <c r="AF19" s="5"/>
      <c r="AG19" s="5">
        <f t="shared" si="1"/>
        <v>9.1499999999999986</v>
      </c>
      <c r="AH19" s="5">
        <f t="shared" si="1"/>
        <v>2.7299999999999995</v>
      </c>
      <c r="AI19" s="5">
        <f t="shared" si="1"/>
        <v>0.82000000000000006</v>
      </c>
      <c r="AJ19" s="5">
        <f t="shared" si="1"/>
        <v>0.34</v>
      </c>
      <c r="AK19" s="5"/>
    </row>
    <row r="20" spans="1:37" x14ac:dyDescent="0.2">
      <c r="A20" t="s">
        <v>1</v>
      </c>
      <c r="B20" s="30" t="s">
        <v>33</v>
      </c>
      <c r="C20">
        <v>13.62</v>
      </c>
      <c r="D20">
        <f>AG58</f>
        <v>2.93</v>
      </c>
      <c r="E20" s="8">
        <f>D20*C20</f>
        <v>39.906599999999997</v>
      </c>
      <c r="F20">
        <f>Z58</f>
        <v>0</v>
      </c>
      <c r="G20" s="8">
        <f>F20*C20</f>
        <v>0</v>
      </c>
      <c r="K20">
        <v>0.24</v>
      </c>
      <c r="M20">
        <v>4.5199999999999996</v>
      </c>
      <c r="N20">
        <v>1.83</v>
      </c>
      <c r="O20">
        <v>0.185</v>
      </c>
      <c r="R20">
        <v>0.24</v>
      </c>
      <c r="S20">
        <v>2.3199999999999998</v>
      </c>
      <c r="T20">
        <v>0.88</v>
      </c>
      <c r="U20">
        <v>0.375</v>
      </c>
      <c r="V20" s="2">
        <v>0.04</v>
      </c>
      <c r="Y20">
        <v>0.38</v>
      </c>
      <c r="AA20" s="2">
        <v>1.76</v>
      </c>
      <c r="AB20">
        <v>1.08</v>
      </c>
      <c r="AC20">
        <v>6.5000000000000002E-2</v>
      </c>
      <c r="AF20">
        <v>0.38</v>
      </c>
      <c r="AG20">
        <v>3.49</v>
      </c>
      <c r="AH20">
        <v>0.88</v>
      </c>
      <c r="AI20">
        <v>0.375</v>
      </c>
      <c r="AJ20">
        <v>4.4999999999999998E-2</v>
      </c>
    </row>
    <row r="21" spans="1:37" x14ac:dyDescent="0.2">
      <c r="B21">
        <v>0.46</v>
      </c>
      <c r="C21">
        <f>10+11.75</f>
        <v>21.75</v>
      </c>
      <c r="D21">
        <f>AG54</f>
        <v>7.17</v>
      </c>
      <c r="E21" s="8">
        <f t="shared" ref="E21:E47" si="2">D21*C21</f>
        <v>155.94749999999999</v>
      </c>
      <c r="F21">
        <f>Z54</f>
        <v>0</v>
      </c>
      <c r="G21" s="8">
        <f t="shared" ref="G21:G47" si="3">F21*C21</f>
        <v>0</v>
      </c>
      <c r="M21">
        <v>2.67</v>
      </c>
      <c r="N21">
        <v>0.215</v>
      </c>
      <c r="O21">
        <v>0.18</v>
      </c>
      <c r="S21">
        <v>7.7</v>
      </c>
      <c r="T21">
        <v>0.88</v>
      </c>
      <c r="U21">
        <v>0.375</v>
      </c>
      <c r="V21" s="2">
        <v>0.04</v>
      </c>
      <c r="AA21" s="2">
        <v>3.17</v>
      </c>
      <c r="AB21">
        <v>1.04</v>
      </c>
      <c r="AC21">
        <v>0.09</v>
      </c>
      <c r="AG21">
        <v>7.84</v>
      </c>
      <c r="AH21">
        <v>0.88</v>
      </c>
      <c r="AI21">
        <v>0.375</v>
      </c>
      <c r="AJ21">
        <v>0.04</v>
      </c>
    </row>
    <row r="22" spans="1:37" x14ac:dyDescent="0.2">
      <c r="B22">
        <v>0.44</v>
      </c>
      <c r="C22">
        <v>20</v>
      </c>
      <c r="D22">
        <f>AG47</f>
        <v>11.4</v>
      </c>
      <c r="E22" s="8">
        <f t="shared" si="2"/>
        <v>228</v>
      </c>
      <c r="F22">
        <f>Z47</f>
        <v>1</v>
      </c>
      <c r="G22" s="8">
        <f t="shared" si="3"/>
        <v>20</v>
      </c>
      <c r="O22">
        <v>0.04</v>
      </c>
      <c r="V22" s="2">
        <v>7.4999999999999997E-2</v>
      </c>
      <c r="AA22" s="2">
        <v>0.44500000000000001</v>
      </c>
      <c r="AC22">
        <v>0.21</v>
      </c>
      <c r="AH22">
        <v>0.24</v>
      </c>
      <c r="AJ22">
        <v>7.4999999999999997E-2</v>
      </c>
    </row>
    <row r="23" spans="1:37" x14ac:dyDescent="0.2">
      <c r="B23">
        <v>0.42</v>
      </c>
      <c r="C23">
        <v>20</v>
      </c>
      <c r="D23">
        <f>AG40</f>
        <v>4.5999999999999996</v>
      </c>
      <c r="E23" s="8">
        <f t="shared" si="2"/>
        <v>92</v>
      </c>
      <c r="F23">
        <f>Z40</f>
        <v>0</v>
      </c>
      <c r="G23" s="8">
        <f t="shared" si="3"/>
        <v>0</v>
      </c>
      <c r="O23">
        <v>0.04</v>
      </c>
      <c r="V23" s="2">
        <v>0.123</v>
      </c>
      <c r="AC23">
        <v>0.19</v>
      </c>
      <c r="AJ23">
        <v>0.08</v>
      </c>
    </row>
    <row r="24" spans="1:37" x14ac:dyDescent="0.2">
      <c r="B24">
        <v>0.4</v>
      </c>
      <c r="C24">
        <v>20</v>
      </c>
      <c r="D24">
        <f>AG33</f>
        <v>8.36</v>
      </c>
      <c r="E24" s="8">
        <f t="shared" si="2"/>
        <v>167.2</v>
      </c>
      <c r="F24">
        <f>Z33</f>
        <v>0</v>
      </c>
      <c r="G24" s="8">
        <f t="shared" si="3"/>
        <v>0</v>
      </c>
      <c r="O24">
        <v>3.7999999999999999E-2</v>
      </c>
      <c r="V24" s="2">
        <v>0.04</v>
      </c>
      <c r="AC24">
        <v>0.11</v>
      </c>
      <c r="AJ24">
        <v>0.04</v>
      </c>
    </row>
    <row r="25" spans="1:37" ht="13.5" thickBot="1" x14ac:dyDescent="0.25">
      <c r="B25">
        <v>0.38</v>
      </c>
      <c r="C25">
        <v>20</v>
      </c>
      <c r="D25">
        <f>AG26</f>
        <v>11.33</v>
      </c>
      <c r="E25" s="8">
        <f t="shared" si="2"/>
        <v>226.6</v>
      </c>
      <c r="F25">
        <f>Z26</f>
        <v>0</v>
      </c>
      <c r="G25" s="8">
        <f t="shared" si="3"/>
        <v>0</v>
      </c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4">
        <v>1.4999999999999999E-2</v>
      </c>
      <c r="W25" s="3"/>
      <c r="Y25" s="3"/>
      <c r="Z25" s="3"/>
      <c r="AA25" s="3"/>
      <c r="AB25" s="3"/>
      <c r="AC25" s="3">
        <v>0.11</v>
      </c>
      <c r="AD25" s="3"/>
      <c r="AE25" s="3"/>
      <c r="AF25" s="3"/>
      <c r="AG25" s="3"/>
      <c r="AH25" s="3"/>
      <c r="AI25" s="3"/>
      <c r="AJ25" s="3">
        <v>0.04</v>
      </c>
      <c r="AK25" s="3"/>
    </row>
    <row r="26" spans="1:37" ht="14.25" thickTop="1" thickBot="1" x14ac:dyDescent="0.25">
      <c r="B26">
        <v>0.36</v>
      </c>
      <c r="C26">
        <v>20.54</v>
      </c>
      <c r="D26">
        <f>AG19</f>
        <v>9.1499999999999986</v>
      </c>
      <c r="E26" s="8">
        <f t="shared" si="2"/>
        <v>187.94099999999997</v>
      </c>
      <c r="F26">
        <f>Z19</f>
        <v>0</v>
      </c>
      <c r="G26" s="8">
        <f t="shared" si="3"/>
        <v>0</v>
      </c>
      <c r="K26" s="1"/>
      <c r="L26" s="1">
        <f>SUM(L20:L25)</f>
        <v>0</v>
      </c>
      <c r="M26" s="1">
        <f t="shared" ref="M26:V26" si="4">SUM(M20:M25)</f>
        <v>7.1899999999999995</v>
      </c>
      <c r="N26" s="1">
        <f t="shared" si="4"/>
        <v>2.0449999999999999</v>
      </c>
      <c r="O26" s="1">
        <f t="shared" si="4"/>
        <v>0.48299999999999993</v>
      </c>
      <c r="P26" s="1"/>
      <c r="Q26" s="1"/>
      <c r="R26" s="1"/>
      <c r="S26" s="1">
        <f t="shared" si="4"/>
        <v>10.02</v>
      </c>
      <c r="T26" s="1">
        <f t="shared" si="4"/>
        <v>1.76</v>
      </c>
      <c r="U26" s="1">
        <f t="shared" si="4"/>
        <v>0.75</v>
      </c>
      <c r="V26" s="1">
        <f t="shared" si="4"/>
        <v>0.33300000000000002</v>
      </c>
      <c r="W26" s="1"/>
      <c r="Y26" s="5"/>
      <c r="Z26" s="5">
        <f>SUM(Z20:Z25)</f>
        <v>0</v>
      </c>
      <c r="AA26" s="5">
        <f t="shared" ref="AA26:AJ26" si="5">SUM(AA20:AA25)</f>
        <v>5.375</v>
      </c>
      <c r="AB26" s="5">
        <f t="shared" si="5"/>
        <v>2.12</v>
      </c>
      <c r="AC26" s="5">
        <f t="shared" si="5"/>
        <v>0.77499999999999991</v>
      </c>
      <c r="AD26" s="5"/>
      <c r="AE26" s="5"/>
      <c r="AF26" s="5"/>
      <c r="AG26" s="5">
        <f t="shared" si="5"/>
        <v>11.33</v>
      </c>
      <c r="AH26" s="5">
        <f t="shared" si="5"/>
        <v>2</v>
      </c>
      <c r="AI26" s="5">
        <f t="shared" si="5"/>
        <v>0.75</v>
      </c>
      <c r="AJ26" s="5">
        <f t="shared" si="5"/>
        <v>0.31999999999999995</v>
      </c>
      <c r="AK26" s="5"/>
    </row>
    <row r="27" spans="1:37" x14ac:dyDescent="0.2">
      <c r="A27" t="s">
        <v>2</v>
      </c>
      <c r="B27" s="30" t="s">
        <v>33</v>
      </c>
      <c r="C27">
        <v>13.62</v>
      </c>
      <c r="D27">
        <f>AH58</f>
        <v>1.2849999999999999</v>
      </c>
      <c r="E27" s="8">
        <f t="shared" si="2"/>
        <v>17.5017</v>
      </c>
      <c r="F27">
        <f>AA58</f>
        <v>6.44</v>
      </c>
      <c r="G27" s="8">
        <f t="shared" si="3"/>
        <v>87.712800000000001</v>
      </c>
      <c r="K27">
        <v>0.26</v>
      </c>
      <c r="M27">
        <v>4.8899999999999997</v>
      </c>
      <c r="N27">
        <v>1.83</v>
      </c>
      <c r="O27">
        <v>0.19</v>
      </c>
      <c r="R27">
        <v>0.26</v>
      </c>
      <c r="S27">
        <v>2.3199999999999998</v>
      </c>
      <c r="T27">
        <v>0.88</v>
      </c>
      <c r="U27">
        <v>0.375</v>
      </c>
      <c r="V27" s="2">
        <v>0.04</v>
      </c>
      <c r="Y27">
        <v>0.4</v>
      </c>
      <c r="AA27">
        <v>2.42</v>
      </c>
      <c r="AB27">
        <v>0.91</v>
      </c>
      <c r="AC27" s="2">
        <v>0.06</v>
      </c>
      <c r="AF27">
        <v>0.4</v>
      </c>
      <c r="AG27">
        <v>6.16</v>
      </c>
      <c r="AH27">
        <v>1.1100000000000001</v>
      </c>
      <c r="AI27">
        <v>0.375</v>
      </c>
      <c r="AJ27" s="2">
        <v>4.4999999999999998E-2</v>
      </c>
    </row>
    <row r="28" spans="1:37" x14ac:dyDescent="0.2">
      <c r="B28">
        <v>0.46</v>
      </c>
      <c r="C28">
        <f>10+11.75</f>
        <v>21.75</v>
      </c>
      <c r="D28">
        <f>AH54</f>
        <v>2.4649999999999999</v>
      </c>
      <c r="E28" s="8">
        <f t="shared" si="2"/>
        <v>53.613749999999996</v>
      </c>
      <c r="F28">
        <f>AA54</f>
        <v>10.82</v>
      </c>
      <c r="G28" s="8">
        <f t="shared" si="3"/>
        <v>235.33500000000001</v>
      </c>
      <c r="M28">
        <v>1.8</v>
      </c>
      <c r="O28">
        <v>0.18</v>
      </c>
      <c r="S28">
        <v>7.72</v>
      </c>
      <c r="T28">
        <v>0.93</v>
      </c>
      <c r="U28">
        <v>0.56000000000000005</v>
      </c>
      <c r="V28" s="2">
        <v>0.04</v>
      </c>
      <c r="AA28">
        <v>3.9350000000000001</v>
      </c>
      <c r="AB28">
        <v>1.58</v>
      </c>
      <c r="AC28" s="2">
        <v>0.09</v>
      </c>
      <c r="AG28">
        <v>2.2000000000000002</v>
      </c>
      <c r="AH28">
        <v>0.88</v>
      </c>
      <c r="AI28">
        <v>0.375</v>
      </c>
      <c r="AJ28" s="2">
        <v>0.04</v>
      </c>
    </row>
    <row r="29" spans="1:37" x14ac:dyDescent="0.2">
      <c r="B29">
        <v>0.44</v>
      </c>
      <c r="C29">
        <v>20</v>
      </c>
      <c r="D29">
        <f>AH47</f>
        <v>2.4849999999999999</v>
      </c>
      <c r="E29" s="8">
        <f t="shared" si="2"/>
        <v>49.699999999999996</v>
      </c>
      <c r="F29">
        <f>AA47</f>
        <v>11.59</v>
      </c>
      <c r="G29" s="8">
        <f t="shared" si="3"/>
        <v>231.8</v>
      </c>
      <c r="O29">
        <v>0.33</v>
      </c>
      <c r="V29" s="2">
        <v>7.4999999999999997E-2</v>
      </c>
      <c r="AC29" s="2">
        <v>0.15</v>
      </c>
      <c r="AJ29" s="2">
        <v>7.4999999999999997E-2</v>
      </c>
    </row>
    <row r="30" spans="1:37" x14ac:dyDescent="0.2">
      <c r="B30">
        <v>0.42</v>
      </c>
      <c r="C30">
        <v>20</v>
      </c>
      <c r="D30">
        <f>AH40</f>
        <v>1.9700000000000002</v>
      </c>
      <c r="E30" s="8">
        <f t="shared" si="2"/>
        <v>39.400000000000006</v>
      </c>
      <c r="F30">
        <f>AA40</f>
        <v>5.74</v>
      </c>
      <c r="G30" s="8">
        <f t="shared" si="3"/>
        <v>114.80000000000001</v>
      </c>
      <c r="V30" s="2">
        <v>0.17</v>
      </c>
      <c r="AC30" s="2">
        <v>0.32</v>
      </c>
      <c r="AJ30" s="2">
        <v>7.4999999999999997E-2</v>
      </c>
    </row>
    <row r="31" spans="1:37" x14ac:dyDescent="0.2">
      <c r="B31">
        <v>0.4</v>
      </c>
      <c r="C31">
        <v>20</v>
      </c>
      <c r="D31">
        <f>AH33</f>
        <v>1.9900000000000002</v>
      </c>
      <c r="E31" s="8">
        <f t="shared" si="2"/>
        <v>39.800000000000004</v>
      </c>
      <c r="F31">
        <f>AA33</f>
        <v>6.3550000000000004</v>
      </c>
      <c r="G31" s="8">
        <f t="shared" si="3"/>
        <v>127.10000000000001</v>
      </c>
      <c r="V31" s="2">
        <v>0.06</v>
      </c>
      <c r="AC31" s="2">
        <v>0.15</v>
      </c>
      <c r="AJ31" s="2">
        <v>0.04</v>
      </c>
    </row>
    <row r="32" spans="1:37" ht="13.5" thickBot="1" x14ac:dyDescent="0.25">
      <c r="B32">
        <v>0.38</v>
      </c>
      <c r="C32">
        <v>20</v>
      </c>
      <c r="D32">
        <f>AH26</f>
        <v>2</v>
      </c>
      <c r="E32" s="8">
        <f t="shared" si="2"/>
        <v>40</v>
      </c>
      <c r="F32">
        <f>AA26</f>
        <v>5.375</v>
      </c>
      <c r="G32" s="8">
        <f t="shared" si="3"/>
        <v>107.5</v>
      </c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4">
        <v>0.02</v>
      </c>
      <c r="W32" s="3"/>
      <c r="Y32" s="3"/>
      <c r="Z32" s="3"/>
      <c r="AA32" s="3"/>
      <c r="AB32" s="3"/>
      <c r="AC32" s="4">
        <v>0.16</v>
      </c>
      <c r="AD32" s="3"/>
      <c r="AE32" s="3"/>
      <c r="AF32" s="3"/>
      <c r="AG32" s="3"/>
      <c r="AH32" s="3"/>
      <c r="AI32" s="3"/>
      <c r="AJ32" s="4">
        <v>0.04</v>
      </c>
      <c r="AK32" s="3"/>
    </row>
    <row r="33" spans="1:37" ht="14.25" thickTop="1" thickBot="1" x14ac:dyDescent="0.25">
      <c r="B33">
        <v>0.36</v>
      </c>
      <c r="C33">
        <v>20.54</v>
      </c>
      <c r="D33">
        <f>AH19</f>
        <v>2.7299999999999995</v>
      </c>
      <c r="E33" s="8">
        <f t="shared" si="2"/>
        <v>56.07419999999999</v>
      </c>
      <c r="F33">
        <f>AA19</f>
        <v>5.99</v>
      </c>
      <c r="G33" s="8">
        <f t="shared" si="3"/>
        <v>123.0346</v>
      </c>
      <c r="K33" s="5"/>
      <c r="L33" s="5">
        <f>SUM(L27:L32)</f>
        <v>0</v>
      </c>
      <c r="M33" s="5">
        <f>SUM(M27:M32)</f>
        <v>6.6899999999999995</v>
      </c>
      <c r="N33" s="5">
        <f>SUM(N27:N32)</f>
        <v>1.83</v>
      </c>
      <c r="O33" s="5">
        <f>SUM(O27:O32)</f>
        <v>0.7</v>
      </c>
      <c r="P33" s="5"/>
      <c r="Q33" s="5"/>
      <c r="R33" s="5"/>
      <c r="S33" s="5">
        <f>SUM(S27:S32)</f>
        <v>10.039999999999999</v>
      </c>
      <c r="T33" s="5">
        <f>SUM(T27:T32)</f>
        <v>1.81</v>
      </c>
      <c r="U33" s="5">
        <f>SUM(U27:U32)</f>
        <v>0.93500000000000005</v>
      </c>
      <c r="V33" s="5">
        <f>SUM(V27:V32)</f>
        <v>0.40500000000000003</v>
      </c>
      <c r="W33" s="5"/>
      <c r="Y33" s="5"/>
      <c r="Z33" s="5">
        <f>SUM(Z27:Z32)</f>
        <v>0</v>
      </c>
      <c r="AA33" s="5">
        <f t="shared" ref="AA33:AJ33" si="6">SUM(AA27:AA32)</f>
        <v>6.3550000000000004</v>
      </c>
      <c r="AB33" s="5">
        <f t="shared" si="6"/>
        <v>2.4900000000000002</v>
      </c>
      <c r="AC33" s="5">
        <f t="shared" si="6"/>
        <v>0.93</v>
      </c>
      <c r="AD33" s="5"/>
      <c r="AE33" s="5"/>
      <c r="AF33" s="5"/>
      <c r="AG33" s="5">
        <f t="shared" si="6"/>
        <v>8.36</v>
      </c>
      <c r="AH33" s="5">
        <f t="shared" si="6"/>
        <v>1.9900000000000002</v>
      </c>
      <c r="AI33" s="5">
        <f t="shared" si="6"/>
        <v>0.75</v>
      </c>
      <c r="AJ33" s="5">
        <f t="shared" si="6"/>
        <v>0.31499999999999995</v>
      </c>
      <c r="AK33" s="5"/>
    </row>
    <row r="34" spans="1:37" x14ac:dyDescent="0.2">
      <c r="A34" t="s">
        <v>3</v>
      </c>
      <c r="B34" s="30" t="s">
        <v>33</v>
      </c>
      <c r="C34">
        <v>13.62</v>
      </c>
      <c r="D34">
        <f>AI58</f>
        <v>0.375</v>
      </c>
      <c r="E34" s="8">
        <f t="shared" si="2"/>
        <v>5.1074999999999999</v>
      </c>
      <c r="F34">
        <f>AB58</f>
        <v>1.87</v>
      </c>
      <c r="G34" s="8">
        <f t="shared" si="3"/>
        <v>25.4694</v>
      </c>
      <c r="K34">
        <v>0.28000000000000003</v>
      </c>
      <c r="L34">
        <v>8.0000000000000002E-3</v>
      </c>
      <c r="M34">
        <v>5.5</v>
      </c>
      <c r="N34">
        <v>2.13</v>
      </c>
      <c r="O34">
        <v>0.22</v>
      </c>
      <c r="R34">
        <v>0.28000000000000003</v>
      </c>
      <c r="S34">
        <v>1.92</v>
      </c>
      <c r="T34">
        <v>0.88</v>
      </c>
      <c r="U34">
        <v>0.375</v>
      </c>
      <c r="V34" s="2">
        <v>0.04</v>
      </c>
      <c r="Y34">
        <v>0.42</v>
      </c>
      <c r="AA34">
        <v>1.66</v>
      </c>
      <c r="AB34">
        <v>1.24</v>
      </c>
      <c r="AC34" s="2">
        <v>4.4999999999999998E-2</v>
      </c>
      <c r="AF34">
        <v>0.42</v>
      </c>
      <c r="AG34">
        <v>2.76</v>
      </c>
      <c r="AH34">
        <v>1.0900000000000001</v>
      </c>
      <c r="AI34">
        <v>0.375</v>
      </c>
      <c r="AJ34" s="2">
        <v>4.4999999999999998E-2</v>
      </c>
    </row>
    <row r="35" spans="1:37" x14ac:dyDescent="0.2">
      <c r="B35">
        <v>0.46</v>
      </c>
      <c r="C35">
        <f>10+11.75</f>
        <v>21.75</v>
      </c>
      <c r="D35">
        <f>AI54</f>
        <v>0.75</v>
      </c>
      <c r="E35" s="8">
        <f t="shared" si="2"/>
        <v>16.3125</v>
      </c>
      <c r="F35">
        <f>AB54</f>
        <v>2.8600000000000003</v>
      </c>
      <c r="G35" s="8">
        <f t="shared" si="3"/>
        <v>62.205000000000005</v>
      </c>
      <c r="M35">
        <v>3.05</v>
      </c>
      <c r="O35">
        <v>0.21</v>
      </c>
      <c r="S35">
        <v>8.18</v>
      </c>
      <c r="T35">
        <v>0.88</v>
      </c>
      <c r="U35">
        <v>0.84</v>
      </c>
      <c r="V35" s="2">
        <v>0.04</v>
      </c>
      <c r="AA35">
        <v>4.08</v>
      </c>
      <c r="AB35">
        <v>2.0099999999999998</v>
      </c>
      <c r="AC35" s="2">
        <v>0.1</v>
      </c>
      <c r="AG35">
        <v>1.84</v>
      </c>
      <c r="AH35">
        <v>0.88</v>
      </c>
      <c r="AI35">
        <v>0.375</v>
      </c>
      <c r="AJ35" s="2">
        <v>0.04</v>
      </c>
    </row>
    <row r="36" spans="1:37" x14ac:dyDescent="0.2">
      <c r="B36">
        <v>0.44</v>
      </c>
      <c r="C36">
        <v>20</v>
      </c>
      <c r="D36">
        <f>AI47</f>
        <v>1.5149999999999999</v>
      </c>
      <c r="E36" s="8">
        <f t="shared" si="2"/>
        <v>30.299999999999997</v>
      </c>
      <c r="F36">
        <f>AB47</f>
        <v>2.98</v>
      </c>
      <c r="G36" s="8">
        <f t="shared" si="3"/>
        <v>59.6</v>
      </c>
      <c r="O36">
        <v>0.39</v>
      </c>
      <c r="V36" s="2">
        <v>7.4999999999999997E-2</v>
      </c>
      <c r="AC36" s="2">
        <v>0.25</v>
      </c>
      <c r="AJ36" s="2">
        <v>7.4999999999999997E-2</v>
      </c>
    </row>
    <row r="37" spans="1:37" x14ac:dyDescent="0.2">
      <c r="B37">
        <v>0.42</v>
      </c>
      <c r="C37">
        <v>20</v>
      </c>
      <c r="D37">
        <f>AI40</f>
        <v>0.75</v>
      </c>
      <c r="E37" s="8">
        <f t="shared" si="2"/>
        <v>15</v>
      </c>
      <c r="F37">
        <f>AB40</f>
        <v>3.25</v>
      </c>
      <c r="G37" s="8">
        <f t="shared" si="3"/>
        <v>65</v>
      </c>
      <c r="O37">
        <v>0.05</v>
      </c>
      <c r="V37" s="2">
        <v>0.24</v>
      </c>
      <c r="AC37" s="2">
        <v>0.39</v>
      </c>
      <c r="AJ37" s="2">
        <v>7.4999999999999997E-2</v>
      </c>
    </row>
    <row r="38" spans="1:37" x14ac:dyDescent="0.2">
      <c r="B38">
        <v>0.4</v>
      </c>
      <c r="C38">
        <v>20</v>
      </c>
      <c r="D38">
        <f>AI33</f>
        <v>0.75</v>
      </c>
      <c r="E38" s="8">
        <f t="shared" si="2"/>
        <v>15</v>
      </c>
      <c r="F38">
        <f>AB33</f>
        <v>2.4900000000000002</v>
      </c>
      <c r="G38" s="8">
        <f t="shared" si="3"/>
        <v>49.800000000000004</v>
      </c>
      <c r="V38" s="2">
        <v>0.1</v>
      </c>
      <c r="AC38" s="2">
        <v>0.2</v>
      </c>
      <c r="AJ38" s="2">
        <v>0.04</v>
      </c>
    </row>
    <row r="39" spans="1:37" ht="13.5" thickBot="1" x14ac:dyDescent="0.25">
      <c r="B39">
        <v>0.38</v>
      </c>
      <c r="C39">
        <v>20</v>
      </c>
      <c r="D39">
        <f>AI26</f>
        <v>0.75</v>
      </c>
      <c r="E39" s="8">
        <f t="shared" si="2"/>
        <v>15</v>
      </c>
      <c r="F39">
        <f>AB26</f>
        <v>2.12</v>
      </c>
      <c r="G39" s="8">
        <f t="shared" si="3"/>
        <v>42.400000000000006</v>
      </c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4">
        <v>1.4999999999999999E-2</v>
      </c>
      <c r="W39" s="3"/>
      <c r="Y39" s="3"/>
      <c r="Z39" s="3"/>
      <c r="AA39" s="3"/>
      <c r="AB39" s="3"/>
      <c r="AC39" s="4">
        <v>0.17</v>
      </c>
      <c r="AD39" s="3"/>
      <c r="AE39" s="3"/>
      <c r="AF39" s="3"/>
      <c r="AG39" s="3"/>
      <c r="AH39" s="3"/>
      <c r="AI39" s="3"/>
      <c r="AJ39" s="4">
        <v>0.04</v>
      </c>
      <c r="AK39" s="3"/>
    </row>
    <row r="40" spans="1:37" ht="14.25" thickTop="1" thickBot="1" x14ac:dyDescent="0.25">
      <c r="B40">
        <v>0.36</v>
      </c>
      <c r="C40">
        <v>20.54</v>
      </c>
      <c r="D40">
        <f>AI19</f>
        <v>0.82000000000000006</v>
      </c>
      <c r="E40" s="8">
        <f t="shared" si="2"/>
        <v>16.8428</v>
      </c>
      <c r="F40">
        <f>AB19</f>
        <v>1.59</v>
      </c>
      <c r="G40" s="8">
        <f t="shared" si="3"/>
        <v>32.6586</v>
      </c>
      <c r="K40" s="5"/>
      <c r="L40" s="5">
        <f>SUM(L34:L39)</f>
        <v>8.0000000000000002E-3</v>
      </c>
      <c r="M40" s="5">
        <f t="shared" ref="M40:V40" si="7">SUM(M34:M39)</f>
        <v>8.5500000000000007</v>
      </c>
      <c r="N40" s="5">
        <f t="shared" si="7"/>
        <v>2.13</v>
      </c>
      <c r="O40" s="5">
        <f t="shared" si="7"/>
        <v>0.87000000000000011</v>
      </c>
      <c r="P40" s="5"/>
      <c r="Q40" s="5"/>
      <c r="R40" s="5"/>
      <c r="S40" s="5">
        <f t="shared" si="7"/>
        <v>10.1</v>
      </c>
      <c r="T40" s="5">
        <f t="shared" si="7"/>
        <v>1.76</v>
      </c>
      <c r="U40" s="5">
        <f t="shared" si="7"/>
        <v>1.2149999999999999</v>
      </c>
      <c r="V40" s="5">
        <f t="shared" si="7"/>
        <v>0.51</v>
      </c>
      <c r="W40" s="5"/>
      <c r="Y40" s="5"/>
      <c r="Z40" s="5">
        <f>SUM(Z34:Z39)</f>
        <v>0</v>
      </c>
      <c r="AA40" s="5">
        <f t="shared" ref="AA40:AJ40" si="8">SUM(AA34:AA39)</f>
        <v>5.74</v>
      </c>
      <c r="AB40" s="5">
        <f t="shared" si="8"/>
        <v>3.25</v>
      </c>
      <c r="AC40" s="5">
        <f t="shared" si="8"/>
        <v>1.155</v>
      </c>
      <c r="AD40" s="5"/>
      <c r="AE40" s="5"/>
      <c r="AF40" s="5"/>
      <c r="AG40" s="5">
        <f t="shared" si="8"/>
        <v>4.5999999999999996</v>
      </c>
      <c r="AH40" s="5">
        <f t="shared" si="8"/>
        <v>1.9700000000000002</v>
      </c>
      <c r="AI40" s="5">
        <f t="shared" si="8"/>
        <v>0.75</v>
      </c>
      <c r="AJ40" s="5">
        <f t="shared" si="8"/>
        <v>0.31499999999999995</v>
      </c>
      <c r="AK40" s="5"/>
    </row>
    <row r="41" spans="1:37" x14ac:dyDescent="0.2">
      <c r="A41" t="s">
        <v>4</v>
      </c>
      <c r="B41" s="30" t="s">
        <v>33</v>
      </c>
      <c r="C41">
        <v>13.62</v>
      </c>
      <c r="D41">
        <f>AJ58</f>
        <v>0.15999999999999998</v>
      </c>
      <c r="E41" s="8">
        <f t="shared" si="2"/>
        <v>2.1791999999999994</v>
      </c>
      <c r="F41">
        <f>AC58</f>
        <v>0.74999999999999989</v>
      </c>
      <c r="G41" s="8">
        <f t="shared" si="3"/>
        <v>10.214999999999998</v>
      </c>
      <c r="K41">
        <v>0.3</v>
      </c>
      <c r="M41">
        <v>5.0549999999999997</v>
      </c>
      <c r="N41">
        <v>1.88</v>
      </c>
      <c r="O41">
        <v>0.20499999999999999</v>
      </c>
      <c r="R41">
        <v>0.3</v>
      </c>
      <c r="S41">
        <v>2.58</v>
      </c>
      <c r="T41">
        <v>0.88</v>
      </c>
      <c r="U41">
        <v>0.375</v>
      </c>
      <c r="V41" s="2">
        <v>0.04</v>
      </c>
      <c r="Y41">
        <v>0.44</v>
      </c>
      <c r="Z41">
        <v>1</v>
      </c>
      <c r="AA41">
        <v>4.6399999999999997</v>
      </c>
      <c r="AB41">
        <v>0.52</v>
      </c>
      <c r="AC41" s="2">
        <v>0.16500000000000001</v>
      </c>
      <c r="AF41">
        <v>0.44</v>
      </c>
      <c r="AG41">
        <v>10.39</v>
      </c>
      <c r="AH41">
        <v>1.18</v>
      </c>
      <c r="AI41">
        <v>1.1399999999999999</v>
      </c>
      <c r="AJ41" s="2">
        <v>4.4999999999999998E-2</v>
      </c>
    </row>
    <row r="42" spans="1:37" x14ac:dyDescent="0.2">
      <c r="B42">
        <v>0.46</v>
      </c>
      <c r="C42">
        <f>10+11.75</f>
        <v>21.75</v>
      </c>
      <c r="D42">
        <f>AJ54</f>
        <v>0.31999999999999995</v>
      </c>
      <c r="E42" s="8">
        <f t="shared" si="2"/>
        <v>6.9599999999999991</v>
      </c>
      <c r="F42">
        <f>AC54</f>
        <v>1.2050000000000001</v>
      </c>
      <c r="G42" s="8">
        <f t="shared" si="3"/>
        <v>26.208750000000002</v>
      </c>
      <c r="M42">
        <v>0.24</v>
      </c>
      <c r="O42">
        <v>0.19</v>
      </c>
      <c r="S42">
        <v>7.915</v>
      </c>
      <c r="T42">
        <v>0.9</v>
      </c>
      <c r="U42">
        <v>0.75</v>
      </c>
      <c r="V42" s="2">
        <v>0.04</v>
      </c>
      <c r="AA42">
        <v>6.95</v>
      </c>
      <c r="AB42">
        <v>2.46</v>
      </c>
      <c r="AC42" s="2">
        <v>0.14000000000000001</v>
      </c>
      <c r="AG42">
        <v>1.01</v>
      </c>
      <c r="AH42">
        <v>1.3049999999999999</v>
      </c>
      <c r="AI42">
        <v>0.375</v>
      </c>
      <c r="AJ42" s="2">
        <v>0.04</v>
      </c>
    </row>
    <row r="43" spans="1:37" x14ac:dyDescent="0.2">
      <c r="B43">
        <v>0.44</v>
      </c>
      <c r="C43">
        <v>20</v>
      </c>
      <c r="D43">
        <f>AJ47</f>
        <v>0.76</v>
      </c>
      <c r="E43" s="8">
        <f t="shared" si="2"/>
        <v>15.2</v>
      </c>
      <c r="F43">
        <f>AC47</f>
        <v>1.29</v>
      </c>
      <c r="G43" s="8">
        <f t="shared" si="3"/>
        <v>25.8</v>
      </c>
      <c r="O43">
        <v>0.33</v>
      </c>
      <c r="V43" s="2">
        <v>7.4999999999999997E-2</v>
      </c>
      <c r="AC43" s="2">
        <v>0.52</v>
      </c>
      <c r="AJ43" s="2">
        <v>0.51500000000000001</v>
      </c>
    </row>
    <row r="44" spans="1:37" x14ac:dyDescent="0.2">
      <c r="B44">
        <v>0.42</v>
      </c>
      <c r="C44">
        <v>20</v>
      </c>
      <c r="D44">
        <f>AJ40</f>
        <v>0.31499999999999995</v>
      </c>
      <c r="E44" s="8">
        <f t="shared" si="2"/>
        <v>6.2999999999999989</v>
      </c>
      <c r="F44">
        <f>AC40</f>
        <v>1.155</v>
      </c>
      <c r="G44" s="8">
        <f t="shared" si="3"/>
        <v>23.1</v>
      </c>
      <c r="V44" s="2">
        <v>0.22500000000000001</v>
      </c>
      <c r="AC44" s="2">
        <v>0.23499999999999999</v>
      </c>
      <c r="AJ44" s="2">
        <v>7.4999999999999997E-2</v>
      </c>
    </row>
    <row r="45" spans="1:37" x14ac:dyDescent="0.2">
      <c r="B45">
        <v>0.4</v>
      </c>
      <c r="C45">
        <v>20</v>
      </c>
      <c r="D45">
        <f>AJ33</f>
        <v>0.31499999999999995</v>
      </c>
      <c r="E45" s="8">
        <f t="shared" si="2"/>
        <v>6.2999999999999989</v>
      </c>
      <c r="F45">
        <f>AC33</f>
        <v>0.93</v>
      </c>
      <c r="G45" s="8">
        <f t="shared" si="3"/>
        <v>18.600000000000001</v>
      </c>
      <c r="V45" s="2">
        <v>0.05</v>
      </c>
      <c r="AC45" s="2">
        <v>0.23</v>
      </c>
      <c r="AJ45" s="2">
        <v>0.04</v>
      </c>
    </row>
    <row r="46" spans="1:37" ht="13.5" thickBot="1" x14ac:dyDescent="0.25">
      <c r="B46">
        <v>0.38</v>
      </c>
      <c r="C46">
        <v>20</v>
      </c>
      <c r="D46">
        <f>AJ26</f>
        <v>0.31999999999999995</v>
      </c>
      <c r="E46" s="8">
        <f t="shared" si="2"/>
        <v>6.3999999999999986</v>
      </c>
      <c r="F46">
        <f>AC26</f>
        <v>0.77499999999999991</v>
      </c>
      <c r="G46" s="8">
        <f t="shared" si="3"/>
        <v>15.499999999999998</v>
      </c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2">
        <v>0.02</v>
      </c>
      <c r="W46" s="6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4">
        <v>4.4999999999999998E-2</v>
      </c>
      <c r="AK46" s="3"/>
    </row>
    <row r="47" spans="1:37" ht="14.25" thickTop="1" thickBot="1" x14ac:dyDescent="0.25">
      <c r="B47">
        <v>0.36</v>
      </c>
      <c r="C47">
        <v>20.54</v>
      </c>
      <c r="D47">
        <f>AJ19</f>
        <v>0.34</v>
      </c>
      <c r="E47" s="8">
        <f t="shared" si="2"/>
        <v>6.9836</v>
      </c>
      <c r="F47">
        <f>AC19</f>
        <v>0.70500000000000007</v>
      </c>
      <c r="G47" s="8">
        <f t="shared" si="3"/>
        <v>14.480700000000001</v>
      </c>
      <c r="K47" s="7"/>
      <c r="L47" s="7">
        <f>SUM(L41:L46)</f>
        <v>0</v>
      </c>
      <c r="M47" s="7">
        <f t="shared" ref="M47:V47" si="9">SUM(M41:M46)</f>
        <v>5.2949999999999999</v>
      </c>
      <c r="N47" s="7">
        <f t="shared" si="9"/>
        <v>1.88</v>
      </c>
      <c r="O47" s="7">
        <f t="shared" si="9"/>
        <v>0.72500000000000009</v>
      </c>
      <c r="P47" s="7"/>
      <c r="Q47" s="7"/>
      <c r="R47" s="7"/>
      <c r="S47" s="7">
        <f t="shared" si="9"/>
        <v>10.495000000000001</v>
      </c>
      <c r="T47" s="7">
        <f t="shared" si="9"/>
        <v>1.78</v>
      </c>
      <c r="U47" s="7">
        <f t="shared" si="9"/>
        <v>1.125</v>
      </c>
      <c r="V47" s="7">
        <f t="shared" si="9"/>
        <v>0.45</v>
      </c>
      <c r="W47" s="7"/>
      <c r="Y47" s="5"/>
      <c r="Z47" s="5">
        <f>SUM(Z41:Z46)</f>
        <v>1</v>
      </c>
      <c r="AA47" s="5">
        <f t="shared" ref="AA47:AJ47" si="10">SUM(AA41:AA46)</f>
        <v>11.59</v>
      </c>
      <c r="AB47" s="5">
        <f t="shared" si="10"/>
        <v>2.98</v>
      </c>
      <c r="AC47" s="5">
        <f t="shared" si="10"/>
        <v>1.29</v>
      </c>
      <c r="AD47" s="5"/>
      <c r="AE47" s="5"/>
      <c r="AF47" s="5"/>
      <c r="AG47" s="5">
        <f t="shared" si="10"/>
        <v>11.4</v>
      </c>
      <c r="AH47" s="5">
        <f t="shared" si="10"/>
        <v>2.4849999999999999</v>
      </c>
      <c r="AI47" s="5">
        <f t="shared" si="10"/>
        <v>1.5149999999999999</v>
      </c>
      <c r="AJ47" s="5">
        <f t="shared" si="10"/>
        <v>0.76</v>
      </c>
      <c r="AK47" s="5"/>
    </row>
    <row r="48" spans="1:37" x14ac:dyDescent="0.2">
      <c r="Y48">
        <v>0.46</v>
      </c>
      <c r="AA48">
        <v>4.38</v>
      </c>
      <c r="AB48">
        <v>0.99</v>
      </c>
      <c r="AC48" s="2">
        <v>0.17</v>
      </c>
      <c r="AF48">
        <v>0.46</v>
      </c>
      <c r="AG48">
        <v>4.24</v>
      </c>
      <c r="AH48">
        <v>1.18</v>
      </c>
      <c r="AI48">
        <v>0.375</v>
      </c>
      <c r="AJ48" s="2">
        <v>4.4999999999999998E-2</v>
      </c>
    </row>
    <row r="49" spans="1:37" x14ac:dyDescent="0.2">
      <c r="A49" t="s">
        <v>24</v>
      </c>
      <c r="AA49">
        <v>6.44</v>
      </c>
      <c r="AB49">
        <v>1.87</v>
      </c>
      <c r="AC49" s="2">
        <v>0.115</v>
      </c>
      <c r="AG49">
        <v>2.93</v>
      </c>
      <c r="AH49">
        <v>1.2849999999999999</v>
      </c>
      <c r="AI49">
        <v>0.375</v>
      </c>
      <c r="AJ49" s="2">
        <v>0.04</v>
      </c>
    </row>
    <row r="50" spans="1:37" x14ac:dyDescent="0.2">
      <c r="A50" s="16" t="s">
        <v>11</v>
      </c>
      <c r="B50" s="16" t="s">
        <v>6</v>
      </c>
      <c r="C50" s="16" t="s">
        <v>16</v>
      </c>
      <c r="D50" s="16" t="s">
        <v>17</v>
      </c>
      <c r="E50" s="16" t="s">
        <v>18</v>
      </c>
      <c r="F50" s="16" t="s">
        <v>19</v>
      </c>
      <c r="G50" s="16" t="s">
        <v>20</v>
      </c>
      <c r="AC50" s="2">
        <v>0.17</v>
      </c>
      <c r="AJ50" s="2">
        <v>7.4999999999999997E-2</v>
      </c>
    </row>
    <row r="51" spans="1:37" x14ac:dyDescent="0.2">
      <c r="A51" t="s">
        <v>1</v>
      </c>
      <c r="B51" s="30">
        <v>0.34</v>
      </c>
      <c r="C51" s="9"/>
      <c r="D51" s="9"/>
      <c r="E51" s="8">
        <f>S70</f>
        <v>217.881</v>
      </c>
      <c r="F51" s="9"/>
      <c r="G51" s="8">
        <f>T70</f>
        <v>0</v>
      </c>
      <c r="K51" t="s">
        <v>26</v>
      </c>
      <c r="AC51" s="2">
        <v>0.35</v>
      </c>
      <c r="AJ51" s="2">
        <v>7.4999999999999997E-2</v>
      </c>
    </row>
    <row r="52" spans="1:37" x14ac:dyDescent="0.2">
      <c r="B52" s="30">
        <v>0.32</v>
      </c>
      <c r="C52" s="9"/>
      <c r="D52" s="9"/>
      <c r="E52" s="8">
        <f>S53</f>
        <v>174.53</v>
      </c>
      <c r="F52" s="9"/>
      <c r="G52" s="8">
        <f>T53</f>
        <v>0</v>
      </c>
      <c r="L52" t="s">
        <v>25</v>
      </c>
      <c r="M52" t="s">
        <v>5</v>
      </c>
      <c r="N52" t="s">
        <v>7</v>
      </c>
      <c r="O52" t="s">
        <v>8</v>
      </c>
      <c r="P52" t="s">
        <v>9</v>
      </c>
      <c r="S52" t="s">
        <v>7</v>
      </c>
      <c r="T52" t="s">
        <v>9</v>
      </c>
      <c r="AC52" s="2">
        <v>0.19500000000000001</v>
      </c>
      <c r="AJ52" s="2">
        <v>0.04</v>
      </c>
    </row>
    <row r="53" spans="1:37" ht="13.5" thickBot="1" x14ac:dyDescent="0.25">
      <c r="B53" s="30" t="s">
        <v>32</v>
      </c>
      <c r="C53">
        <v>12</v>
      </c>
      <c r="D53">
        <v>14.76</v>
      </c>
      <c r="E53">
        <f>D53*C53</f>
        <v>177.12</v>
      </c>
      <c r="F53">
        <v>0</v>
      </c>
      <c r="G53">
        <f>F53*C53</f>
        <v>0</v>
      </c>
      <c r="K53" t="s">
        <v>21</v>
      </c>
      <c r="L53">
        <f>88.467/6.25</f>
        <v>14.154719999999999</v>
      </c>
      <c r="M53">
        <v>0.99</v>
      </c>
      <c r="N53" s="8">
        <f>M53*L53</f>
        <v>14.0131728</v>
      </c>
      <c r="O53">
        <f>2.11+0.09</f>
        <v>2.1999999999999997</v>
      </c>
      <c r="P53" s="8">
        <f>O53*L53</f>
        <v>31.140383999999994</v>
      </c>
      <c r="R53" t="s">
        <v>1</v>
      </c>
      <c r="S53" s="8">
        <f>N58+N61</f>
        <v>174.53</v>
      </c>
      <c r="T53" s="8">
        <f>P58+P61</f>
        <v>0</v>
      </c>
      <c r="Y53" s="3"/>
      <c r="Z53" s="3"/>
      <c r="AA53" s="3"/>
      <c r="AB53" s="3"/>
      <c r="AC53" s="4">
        <v>0.20499999999999999</v>
      </c>
      <c r="AD53" s="3"/>
      <c r="AE53" s="3"/>
      <c r="AF53" s="3"/>
      <c r="AG53" s="3"/>
      <c r="AH53" s="3"/>
      <c r="AI53" s="3"/>
      <c r="AJ53" s="4">
        <v>4.4999999999999998E-2</v>
      </c>
      <c r="AK53" s="3"/>
    </row>
    <row r="54" spans="1:37" ht="14.25" thickTop="1" thickBot="1" x14ac:dyDescent="0.25">
      <c r="A54" t="s">
        <v>2</v>
      </c>
      <c r="B54" s="30">
        <v>0.34</v>
      </c>
      <c r="C54" s="9"/>
      <c r="D54" s="9"/>
      <c r="E54" s="8">
        <f>S71</f>
        <v>65.585246559999987</v>
      </c>
      <c r="F54" s="9"/>
      <c r="G54" s="8">
        <f>T71</f>
        <v>36.559292800000001</v>
      </c>
      <c r="K54" t="s">
        <v>3</v>
      </c>
      <c r="L54">
        <f>88.467/6.25</f>
        <v>14.154719999999999</v>
      </c>
      <c r="M54">
        <v>0.38</v>
      </c>
      <c r="N54" s="8">
        <f t="shared" ref="N54:N66" si="11">M54*L54</f>
        <v>5.3787935999999998</v>
      </c>
      <c r="O54">
        <v>0.87</v>
      </c>
      <c r="P54" s="8">
        <f t="shared" ref="P54:P66" si="12">O54*L54</f>
        <v>12.314606399999999</v>
      </c>
      <c r="R54" t="s">
        <v>2</v>
      </c>
      <c r="S54" s="8">
        <f>N53+N57+N60+N64+N66</f>
        <v>66.089403840000003</v>
      </c>
      <c r="T54" s="8">
        <f>P53+P57+P60+P64+P66</f>
        <v>38.100383999999998</v>
      </c>
      <c r="Y54" s="5"/>
      <c r="Z54" s="5">
        <f>SUM(Z48:Z53)</f>
        <v>0</v>
      </c>
      <c r="AA54" s="5">
        <f t="shared" ref="AA54:AJ54" si="13">SUM(AA48:AA53)</f>
        <v>10.82</v>
      </c>
      <c r="AB54" s="5">
        <f t="shared" si="13"/>
        <v>2.8600000000000003</v>
      </c>
      <c r="AC54" s="5">
        <f t="shared" si="13"/>
        <v>1.2050000000000001</v>
      </c>
      <c r="AD54" s="5"/>
      <c r="AE54" s="5"/>
      <c r="AF54" s="5"/>
      <c r="AG54" s="5">
        <f t="shared" si="13"/>
        <v>7.17</v>
      </c>
      <c r="AH54" s="5">
        <f t="shared" si="13"/>
        <v>2.4649999999999999</v>
      </c>
      <c r="AI54" s="5">
        <f t="shared" si="13"/>
        <v>0.75</v>
      </c>
      <c r="AJ54" s="5">
        <f t="shared" si="13"/>
        <v>0.31999999999999995</v>
      </c>
      <c r="AK54" s="5"/>
    </row>
    <row r="55" spans="1:37" x14ac:dyDescent="0.2">
      <c r="B55" s="30">
        <v>0.32</v>
      </c>
      <c r="C55" s="9"/>
      <c r="D55" s="9"/>
      <c r="E55" s="8">
        <f>S54</f>
        <v>66.089403840000003</v>
      </c>
      <c r="F55" s="9"/>
      <c r="G55" s="8">
        <f>T54</f>
        <v>38.100383999999998</v>
      </c>
      <c r="K55" t="s">
        <v>22</v>
      </c>
      <c r="L55">
        <f>8.8/3</f>
        <v>2.9333333333333336</v>
      </c>
      <c r="M55">
        <v>0.41</v>
      </c>
      <c r="N55" s="8">
        <f t="shared" si="11"/>
        <v>1.2026666666666668</v>
      </c>
      <c r="O55">
        <v>1.1000000000000001</v>
      </c>
      <c r="P55" s="8">
        <f t="shared" si="12"/>
        <v>3.226666666666667</v>
      </c>
      <c r="R55" t="s">
        <v>3</v>
      </c>
      <c r="S55" s="8">
        <f>N54+N56+N59+N63+N65</f>
        <v>31.356201599999999</v>
      </c>
      <c r="T55" s="8">
        <f>P54+P56+P59+P63+P65</f>
        <v>16.6646064</v>
      </c>
      <c r="Y55" t="s">
        <v>33</v>
      </c>
      <c r="AA55">
        <v>6.44</v>
      </c>
      <c r="AB55">
        <v>1.87</v>
      </c>
      <c r="AC55" s="2">
        <v>0.35</v>
      </c>
      <c r="AF55" t="s">
        <v>33</v>
      </c>
      <c r="AG55">
        <v>2.93</v>
      </c>
      <c r="AH55">
        <v>1.2849999999999999</v>
      </c>
      <c r="AI55">
        <v>0.375</v>
      </c>
      <c r="AJ55" s="2">
        <v>7.4999999999999997E-2</v>
      </c>
    </row>
    <row r="56" spans="1:37" x14ac:dyDescent="0.2">
      <c r="A56" t="s">
        <v>3</v>
      </c>
      <c r="B56" s="30">
        <v>0.34</v>
      </c>
      <c r="C56" s="9"/>
      <c r="D56" s="9"/>
      <c r="E56" s="8">
        <f>S72</f>
        <v>31.169565119999994</v>
      </c>
      <c r="F56" s="9"/>
      <c r="G56" s="8">
        <f>T72</f>
        <v>16.055174879999999</v>
      </c>
      <c r="K56" t="s">
        <v>3</v>
      </c>
      <c r="L56">
        <v>2.5</v>
      </c>
      <c r="M56">
        <v>0.41</v>
      </c>
      <c r="N56" s="8">
        <f t="shared" si="11"/>
        <v>1.0249999999999999</v>
      </c>
      <c r="O56">
        <v>1.1000000000000001</v>
      </c>
      <c r="P56" s="8">
        <f t="shared" si="12"/>
        <v>2.75</v>
      </c>
      <c r="R56" t="s">
        <v>4</v>
      </c>
      <c r="S56" s="8">
        <f>N55+N62</f>
        <v>3.4466986666666672</v>
      </c>
      <c r="T56" s="8">
        <f>P55+P62</f>
        <v>3.226666666666667</v>
      </c>
      <c r="AC56" s="2">
        <v>0.19500000000000001</v>
      </c>
      <c r="AJ56" s="2">
        <v>0.04</v>
      </c>
    </row>
    <row r="57" spans="1:37" ht="13.5" thickBot="1" x14ac:dyDescent="0.25">
      <c r="B57" s="30">
        <v>0.32</v>
      </c>
      <c r="C57" s="9"/>
      <c r="D57" s="9"/>
      <c r="E57" s="8">
        <f>S55</f>
        <v>31.356201599999999</v>
      </c>
      <c r="F57" s="9"/>
      <c r="G57" s="8">
        <f>T55</f>
        <v>16.6646064</v>
      </c>
      <c r="K57" t="s">
        <v>21</v>
      </c>
      <c r="L57">
        <v>4</v>
      </c>
      <c r="M57">
        <v>0.41</v>
      </c>
      <c r="N57" s="8">
        <f t="shared" si="11"/>
        <v>1.64</v>
      </c>
      <c r="O57">
        <v>1.1000000000000001</v>
      </c>
      <c r="P57" s="8">
        <f t="shared" si="12"/>
        <v>4.4000000000000004</v>
      </c>
      <c r="Y57" s="3"/>
      <c r="Z57" s="3"/>
      <c r="AA57" s="3"/>
      <c r="AB57" s="3"/>
      <c r="AC57" s="4">
        <v>0.20499999999999999</v>
      </c>
      <c r="AD57" s="3"/>
      <c r="AE57" s="3"/>
      <c r="AF57" s="3"/>
      <c r="AG57" s="3"/>
      <c r="AH57" s="3"/>
      <c r="AI57" s="3"/>
      <c r="AJ57" s="4">
        <v>4.4999999999999998E-2</v>
      </c>
      <c r="AK57" s="3"/>
    </row>
    <row r="58" spans="1:37" ht="14.25" thickTop="1" thickBot="1" x14ac:dyDescent="0.25">
      <c r="A58" t="s">
        <v>4</v>
      </c>
      <c r="B58" s="30">
        <v>0.34</v>
      </c>
      <c r="C58" s="9"/>
      <c r="D58" s="9"/>
      <c r="E58" s="8">
        <f>S73</f>
        <v>3.5572690000000002</v>
      </c>
      <c r="F58" s="9"/>
      <c r="G58" s="8">
        <f>T73</f>
        <v>2.5358300000000003</v>
      </c>
      <c r="K58" t="s">
        <v>23</v>
      </c>
      <c r="L58">
        <v>15.5</v>
      </c>
      <c r="M58">
        <v>3.95</v>
      </c>
      <c r="N58" s="8">
        <f t="shared" si="11"/>
        <v>61.225000000000001</v>
      </c>
      <c r="O58">
        <v>0</v>
      </c>
      <c r="P58" s="8">
        <f t="shared" si="12"/>
        <v>0</v>
      </c>
      <c r="Y58" s="5"/>
      <c r="Z58" s="5">
        <f>SUM(Z55:Z57)</f>
        <v>0</v>
      </c>
      <c r="AA58" s="5">
        <f t="shared" ref="AA58:AJ58" si="14">SUM(AA55:AA57)</f>
        <v>6.44</v>
      </c>
      <c r="AB58" s="5">
        <f t="shared" si="14"/>
        <v>1.87</v>
      </c>
      <c r="AC58" s="5">
        <f t="shared" si="14"/>
        <v>0.74999999999999989</v>
      </c>
      <c r="AD58" s="5"/>
      <c r="AE58" s="5"/>
      <c r="AF58" s="5"/>
      <c r="AG58" s="5">
        <f t="shared" si="14"/>
        <v>2.93</v>
      </c>
      <c r="AH58" s="5">
        <f t="shared" si="14"/>
        <v>1.2849999999999999</v>
      </c>
      <c r="AI58" s="5">
        <f t="shared" si="14"/>
        <v>0.375</v>
      </c>
      <c r="AJ58" s="5">
        <f t="shared" si="14"/>
        <v>0.15999999999999998</v>
      </c>
      <c r="AK58" s="5"/>
    </row>
    <row r="59" spans="1:37" x14ac:dyDescent="0.2">
      <c r="B59" s="30">
        <v>0.32</v>
      </c>
      <c r="C59" s="9"/>
      <c r="D59" s="9"/>
      <c r="E59" s="8">
        <f>S56</f>
        <v>3.4466986666666672</v>
      </c>
      <c r="F59" s="9"/>
      <c r="G59" s="8">
        <f>T56</f>
        <v>3.226666666666667</v>
      </c>
      <c r="K59" t="s">
        <v>3</v>
      </c>
      <c r="L59">
        <v>2.5</v>
      </c>
      <c r="M59">
        <v>3.63</v>
      </c>
      <c r="N59" s="8">
        <f t="shared" si="11"/>
        <v>9.0749999999999993</v>
      </c>
      <c r="O59">
        <v>0.64</v>
      </c>
      <c r="P59" s="8">
        <f t="shared" si="12"/>
        <v>1.6</v>
      </c>
    </row>
    <row r="60" spans="1:37" x14ac:dyDescent="0.2">
      <c r="K60" t="s">
        <v>21</v>
      </c>
      <c r="L60">
        <v>4</v>
      </c>
      <c r="M60">
        <v>3.63</v>
      </c>
      <c r="N60" s="8">
        <f t="shared" si="11"/>
        <v>14.52</v>
      </c>
      <c r="O60">
        <v>0.64</v>
      </c>
      <c r="P60" s="8">
        <f t="shared" si="12"/>
        <v>2.56</v>
      </c>
    </row>
    <row r="61" spans="1:37" x14ac:dyDescent="0.2">
      <c r="A61" s="17" t="s">
        <v>12</v>
      </c>
      <c r="B61" s="17" t="s">
        <v>6</v>
      </c>
      <c r="C61" s="17" t="s">
        <v>16</v>
      </c>
      <c r="D61" s="17" t="s">
        <v>17</v>
      </c>
      <c r="E61" s="17" t="s">
        <v>18</v>
      </c>
      <c r="F61" s="17" t="s">
        <v>19</v>
      </c>
      <c r="G61" s="17" t="s">
        <v>20</v>
      </c>
      <c r="K61" t="s">
        <v>23</v>
      </c>
      <c r="L61">
        <v>15.5</v>
      </c>
      <c r="M61">
        <v>7.31</v>
      </c>
      <c r="N61" s="8">
        <f t="shared" si="11"/>
        <v>113.30499999999999</v>
      </c>
      <c r="O61">
        <v>0</v>
      </c>
      <c r="P61" s="8">
        <f t="shared" si="12"/>
        <v>0</v>
      </c>
    </row>
    <row r="62" spans="1:37" x14ac:dyDescent="0.2">
      <c r="A62" t="s">
        <v>1</v>
      </c>
      <c r="B62" s="30" t="s">
        <v>32</v>
      </c>
      <c r="C62" s="8">
        <f>111.1774/11.75</f>
        <v>9.4619063829787233</v>
      </c>
      <c r="D62">
        <v>6.0350000000000001</v>
      </c>
      <c r="E62" s="8">
        <f t="shared" ref="E62" si="15">D62*C62</f>
        <v>57.102605021276595</v>
      </c>
      <c r="F62">
        <v>0</v>
      </c>
      <c r="G62">
        <f t="shared" ref="G62" si="16">F62*C62</f>
        <v>0</v>
      </c>
      <c r="K62" t="s">
        <v>22</v>
      </c>
      <c r="L62">
        <f>7.0126/3</f>
        <v>2.3375333333333335</v>
      </c>
      <c r="M62">
        <v>0.96</v>
      </c>
      <c r="N62" s="8">
        <f t="shared" si="11"/>
        <v>2.2440320000000002</v>
      </c>
      <c r="O62">
        <v>0</v>
      </c>
      <c r="P62" s="8">
        <f t="shared" si="12"/>
        <v>0</v>
      </c>
    </row>
    <row r="63" spans="1:37" x14ac:dyDescent="0.2">
      <c r="K63" t="s">
        <v>3</v>
      </c>
      <c r="L63">
        <v>2.5</v>
      </c>
      <c r="M63">
        <v>0.96</v>
      </c>
      <c r="N63" s="8">
        <f t="shared" si="11"/>
        <v>2.4</v>
      </c>
      <c r="O63">
        <v>0</v>
      </c>
      <c r="P63" s="8">
        <f t="shared" si="12"/>
        <v>0</v>
      </c>
    </row>
    <row r="64" spans="1:37" x14ac:dyDescent="0.2">
      <c r="K64" t="s">
        <v>21</v>
      </c>
      <c r="L64">
        <v>4</v>
      </c>
      <c r="M64">
        <v>0.96</v>
      </c>
      <c r="N64" s="8">
        <f t="shared" si="11"/>
        <v>3.84</v>
      </c>
      <c r="O64">
        <v>0</v>
      </c>
      <c r="P64" s="8">
        <f t="shared" si="12"/>
        <v>0</v>
      </c>
    </row>
    <row r="65" spans="1:20" x14ac:dyDescent="0.2">
      <c r="K65" t="s">
        <v>3</v>
      </c>
      <c r="L65">
        <f>84.2338/6.25</f>
        <v>13.477408</v>
      </c>
      <c r="M65">
        <v>1</v>
      </c>
      <c r="N65" s="8">
        <f t="shared" si="11"/>
        <v>13.477408</v>
      </c>
      <c r="O65">
        <v>0</v>
      </c>
      <c r="P65" s="8">
        <f t="shared" si="12"/>
        <v>0</v>
      </c>
    </row>
    <row r="66" spans="1:20" x14ac:dyDescent="0.2">
      <c r="A66" s="17" t="s">
        <v>13</v>
      </c>
      <c r="B66" s="17" t="s">
        <v>6</v>
      </c>
      <c r="C66" s="17" t="s">
        <v>16</v>
      </c>
      <c r="D66" s="17" t="s">
        <v>17</v>
      </c>
      <c r="E66" s="17" t="s">
        <v>18</v>
      </c>
      <c r="F66" s="17" t="s">
        <v>19</v>
      </c>
      <c r="G66" s="17" t="s">
        <v>20</v>
      </c>
      <c r="K66" t="s">
        <v>21</v>
      </c>
      <c r="L66">
        <f>84.2338/6.25</f>
        <v>13.477408</v>
      </c>
      <c r="M66">
        <v>2.38</v>
      </c>
      <c r="N66" s="8">
        <f t="shared" si="11"/>
        <v>32.076231040000003</v>
      </c>
      <c r="O66">
        <v>0</v>
      </c>
      <c r="P66" s="8">
        <f t="shared" si="12"/>
        <v>0</v>
      </c>
    </row>
    <row r="67" spans="1:20" x14ac:dyDescent="0.2">
      <c r="A67" t="s">
        <v>1</v>
      </c>
      <c r="B67" s="30" t="s">
        <v>32</v>
      </c>
      <c r="C67" s="8">
        <f>113.6121/11.75</f>
        <v>9.6691148936170208</v>
      </c>
      <c r="D67">
        <v>12.11</v>
      </c>
      <c r="E67" s="8">
        <f t="shared" ref="E67" si="17">D67*C67</f>
        <v>117.09298136170212</v>
      </c>
      <c r="F67">
        <v>0</v>
      </c>
      <c r="G67">
        <f t="shared" ref="G67" si="18">F67*C67</f>
        <v>0</v>
      </c>
    </row>
    <row r="68" spans="1:20" x14ac:dyDescent="0.2">
      <c r="K68" t="s">
        <v>27</v>
      </c>
    </row>
    <row r="69" spans="1:20" x14ac:dyDescent="0.2">
      <c r="S69" t="s">
        <v>7</v>
      </c>
      <c r="T69" t="s">
        <v>9</v>
      </c>
    </row>
    <row r="70" spans="1:20" x14ac:dyDescent="0.2">
      <c r="K70" t="s">
        <v>21</v>
      </c>
      <c r="L70">
        <f>84.0889/6.25</f>
        <v>13.454224</v>
      </c>
      <c r="M70">
        <v>0.99</v>
      </c>
      <c r="N70" s="8">
        <f>L70*M70</f>
        <v>13.31968176</v>
      </c>
      <c r="O70">
        <f>2.11+0.09</f>
        <v>2.1999999999999997</v>
      </c>
      <c r="P70" s="8">
        <f>O70*L70</f>
        <v>29.599292799999997</v>
      </c>
      <c r="R70" t="s">
        <v>1</v>
      </c>
      <c r="S70" s="8">
        <f>N75+N78</f>
        <v>217.881</v>
      </c>
      <c r="T70" s="8">
        <f>P75+P78</f>
        <v>0</v>
      </c>
    </row>
    <row r="71" spans="1:20" x14ac:dyDescent="0.2">
      <c r="A71" s="18" t="s">
        <v>14</v>
      </c>
      <c r="B71" s="18" t="s">
        <v>6</v>
      </c>
      <c r="C71" s="18" t="s">
        <v>16</v>
      </c>
      <c r="D71" s="18" t="s">
        <v>17</v>
      </c>
      <c r="E71" s="18" t="s">
        <v>18</v>
      </c>
      <c r="F71" s="18" t="s">
        <v>19</v>
      </c>
      <c r="G71" s="18" t="s">
        <v>20</v>
      </c>
      <c r="K71" t="s">
        <v>3</v>
      </c>
      <c r="L71">
        <f>84.0889/6.25</f>
        <v>13.454224</v>
      </c>
      <c r="M71">
        <v>0.38</v>
      </c>
      <c r="N71" s="8">
        <f t="shared" ref="N71:N83" si="19">L71*M71</f>
        <v>5.1126051200000004</v>
      </c>
      <c r="O71">
        <v>0.87</v>
      </c>
      <c r="P71" s="8">
        <f t="shared" ref="P71:P83" si="20">O71*L71</f>
        <v>11.70517488</v>
      </c>
      <c r="R71" t="s">
        <v>2</v>
      </c>
      <c r="S71" s="8">
        <f>N70+N72+N76+N79+N83</f>
        <v>65.585246559999987</v>
      </c>
      <c r="T71" s="8">
        <f>P70+P72+P76+P79+P83</f>
        <v>36.559292800000001</v>
      </c>
    </row>
    <row r="72" spans="1:20" x14ac:dyDescent="0.2">
      <c r="A72" t="s">
        <v>1</v>
      </c>
      <c r="B72">
        <v>0.3</v>
      </c>
      <c r="C72">
        <v>24.5</v>
      </c>
      <c r="D72">
        <f>S47</f>
        <v>10.495000000000001</v>
      </c>
      <c r="E72" s="8">
        <f t="shared" ref="E72:E87" si="21">D72*C72</f>
        <v>257.1275</v>
      </c>
      <c r="F72">
        <f>L47</f>
        <v>0</v>
      </c>
      <c r="G72" s="8">
        <f t="shared" ref="G72:G90" si="22">F72*C72</f>
        <v>0</v>
      </c>
      <c r="K72" t="s">
        <v>21</v>
      </c>
      <c r="L72">
        <f>4</f>
        <v>4</v>
      </c>
      <c r="M72">
        <v>0.41</v>
      </c>
      <c r="N72" s="8">
        <f t="shared" si="19"/>
        <v>1.64</v>
      </c>
      <c r="O72">
        <v>1.1000000000000001</v>
      </c>
      <c r="P72" s="8">
        <f t="shared" si="20"/>
        <v>4.4000000000000004</v>
      </c>
      <c r="R72" t="s">
        <v>3</v>
      </c>
      <c r="S72" s="8">
        <f>N71+N73+N77+N80+N82</f>
        <v>31.169565119999994</v>
      </c>
      <c r="T72" s="8">
        <f>P71+P73+P77+P80+P82</f>
        <v>16.055174879999999</v>
      </c>
    </row>
    <row r="73" spans="1:20" x14ac:dyDescent="0.2">
      <c r="B73">
        <v>0.28000000000000003</v>
      </c>
      <c r="C73">
        <v>20</v>
      </c>
      <c r="D73">
        <f>S40</f>
        <v>10.1</v>
      </c>
      <c r="E73" s="8">
        <f t="shared" si="21"/>
        <v>202</v>
      </c>
      <c r="F73">
        <f>L40</f>
        <v>8.0000000000000002E-3</v>
      </c>
      <c r="G73" s="8">
        <f t="shared" si="22"/>
        <v>0.16</v>
      </c>
      <c r="K73" t="s">
        <v>3</v>
      </c>
      <c r="L73">
        <v>2.5</v>
      </c>
      <c r="M73">
        <v>0.41</v>
      </c>
      <c r="N73" s="8">
        <f t="shared" si="19"/>
        <v>1.0249999999999999</v>
      </c>
      <c r="O73">
        <v>1.1000000000000001</v>
      </c>
      <c r="P73" s="8">
        <f t="shared" si="20"/>
        <v>2.75</v>
      </c>
      <c r="R73" t="s">
        <v>4</v>
      </c>
      <c r="S73" s="8">
        <f>N74+N81</f>
        <v>3.5572690000000002</v>
      </c>
      <c r="T73" s="8">
        <f>P74+P81</f>
        <v>2.5358300000000003</v>
      </c>
    </row>
    <row r="74" spans="1:20" x14ac:dyDescent="0.2">
      <c r="B74">
        <v>0.26</v>
      </c>
      <c r="C74">
        <v>20</v>
      </c>
      <c r="D74">
        <f>S33</f>
        <v>10.039999999999999</v>
      </c>
      <c r="E74" s="8">
        <f t="shared" si="21"/>
        <v>200.79999999999998</v>
      </c>
      <c r="F74">
        <f>L33</f>
        <v>0</v>
      </c>
      <c r="G74" s="8">
        <f t="shared" si="22"/>
        <v>0</v>
      </c>
      <c r="K74" t="s">
        <v>22</v>
      </c>
      <c r="L74">
        <f>6.9159/3</f>
        <v>2.3052999999999999</v>
      </c>
      <c r="M74">
        <v>0.41</v>
      </c>
      <c r="N74" s="8">
        <f t="shared" si="19"/>
        <v>0.94517299999999993</v>
      </c>
      <c r="O74">
        <v>1.1000000000000001</v>
      </c>
      <c r="P74" s="8">
        <f t="shared" si="20"/>
        <v>2.5358300000000003</v>
      </c>
    </row>
    <row r="75" spans="1:20" x14ac:dyDescent="0.2">
      <c r="B75">
        <v>0.24</v>
      </c>
      <c r="C75">
        <v>20</v>
      </c>
      <c r="D75">
        <f>S26</f>
        <v>10.02</v>
      </c>
      <c r="E75" s="8">
        <f t="shared" si="21"/>
        <v>200.39999999999998</v>
      </c>
      <c r="F75">
        <f>L26</f>
        <v>0</v>
      </c>
      <c r="G75" s="8">
        <f t="shared" si="22"/>
        <v>0</v>
      </c>
      <c r="K75" t="s">
        <v>23</v>
      </c>
      <c r="L75">
        <f>10+9.35</f>
        <v>19.350000000000001</v>
      </c>
      <c r="M75">
        <v>3.95</v>
      </c>
      <c r="N75" s="8">
        <f t="shared" si="19"/>
        <v>76.432500000000005</v>
      </c>
      <c r="O75">
        <v>0</v>
      </c>
      <c r="P75" s="8">
        <f t="shared" si="20"/>
        <v>0</v>
      </c>
    </row>
    <row r="76" spans="1:20" x14ac:dyDescent="0.2">
      <c r="B76">
        <v>0.22</v>
      </c>
      <c r="C76">
        <v>20</v>
      </c>
      <c r="D76">
        <f>S19</f>
        <v>13.05</v>
      </c>
      <c r="E76" s="8">
        <f t="shared" si="21"/>
        <v>261</v>
      </c>
      <c r="F76">
        <f>L19</f>
        <v>0</v>
      </c>
      <c r="G76" s="8">
        <f t="shared" si="22"/>
        <v>0</v>
      </c>
      <c r="K76" t="s">
        <v>21</v>
      </c>
      <c r="L76">
        <v>4</v>
      </c>
      <c r="M76">
        <v>3.63</v>
      </c>
      <c r="N76" s="8">
        <f t="shared" si="19"/>
        <v>14.52</v>
      </c>
      <c r="O76">
        <v>0.64</v>
      </c>
      <c r="P76" s="8">
        <f t="shared" si="20"/>
        <v>2.56</v>
      </c>
    </row>
    <row r="77" spans="1:20" x14ac:dyDescent="0.2">
      <c r="A77" t="s">
        <v>2</v>
      </c>
      <c r="B77">
        <v>0.3</v>
      </c>
      <c r="C77">
        <v>24.5</v>
      </c>
      <c r="D77">
        <f>T47</f>
        <v>1.78</v>
      </c>
      <c r="E77" s="8">
        <f t="shared" si="21"/>
        <v>43.61</v>
      </c>
      <c r="F77">
        <f>M47</f>
        <v>5.2949999999999999</v>
      </c>
      <c r="G77" s="8">
        <f t="shared" si="22"/>
        <v>129.72749999999999</v>
      </c>
      <c r="K77" t="s">
        <v>3</v>
      </c>
      <c r="L77">
        <v>2.5</v>
      </c>
      <c r="M77">
        <v>3.63</v>
      </c>
      <c r="N77" s="8">
        <f t="shared" si="19"/>
        <v>9.0749999999999993</v>
      </c>
      <c r="O77">
        <v>0.64</v>
      </c>
      <c r="P77" s="8">
        <f t="shared" si="20"/>
        <v>1.6</v>
      </c>
    </row>
    <row r="78" spans="1:20" x14ac:dyDescent="0.2">
      <c r="B78">
        <v>0.28000000000000003</v>
      </c>
      <c r="C78">
        <v>20</v>
      </c>
      <c r="D78">
        <f>T40</f>
        <v>1.76</v>
      </c>
      <c r="E78" s="8">
        <f t="shared" si="21"/>
        <v>35.200000000000003</v>
      </c>
      <c r="F78">
        <f>M40</f>
        <v>8.5500000000000007</v>
      </c>
      <c r="G78" s="8">
        <f t="shared" si="22"/>
        <v>171</v>
      </c>
      <c r="K78" t="s">
        <v>23</v>
      </c>
      <c r="L78">
        <v>19.350000000000001</v>
      </c>
      <c r="M78">
        <v>7.31</v>
      </c>
      <c r="N78" s="8">
        <f t="shared" si="19"/>
        <v>141.4485</v>
      </c>
      <c r="O78">
        <v>0</v>
      </c>
      <c r="P78" s="8">
        <f t="shared" si="20"/>
        <v>0</v>
      </c>
    </row>
    <row r="79" spans="1:20" x14ac:dyDescent="0.2">
      <c r="B79">
        <v>0.26</v>
      </c>
      <c r="C79">
        <v>20</v>
      </c>
      <c r="D79">
        <f>T33</f>
        <v>1.81</v>
      </c>
      <c r="E79" s="8">
        <f t="shared" si="21"/>
        <v>36.200000000000003</v>
      </c>
      <c r="F79">
        <f>M33</f>
        <v>6.6899999999999995</v>
      </c>
      <c r="G79" s="8">
        <f t="shared" si="22"/>
        <v>133.79999999999998</v>
      </c>
      <c r="K79" t="s">
        <v>21</v>
      </c>
      <c r="L79">
        <v>4</v>
      </c>
      <c r="M79">
        <v>0.96</v>
      </c>
      <c r="N79" s="8">
        <f t="shared" si="19"/>
        <v>3.84</v>
      </c>
      <c r="O79">
        <v>0</v>
      </c>
      <c r="P79" s="8">
        <f t="shared" si="20"/>
        <v>0</v>
      </c>
    </row>
    <row r="80" spans="1:20" x14ac:dyDescent="0.2">
      <c r="B80">
        <v>0.24</v>
      </c>
      <c r="C80">
        <v>20</v>
      </c>
      <c r="D80">
        <f>T26</f>
        <v>1.76</v>
      </c>
      <c r="E80" s="8">
        <f t="shared" si="21"/>
        <v>35.200000000000003</v>
      </c>
      <c r="F80">
        <f>M26</f>
        <v>7.1899999999999995</v>
      </c>
      <c r="G80" s="8">
        <f t="shared" si="22"/>
        <v>143.79999999999998</v>
      </c>
      <c r="K80" t="s">
        <v>3</v>
      </c>
      <c r="L80">
        <v>2.5</v>
      </c>
      <c r="M80">
        <v>0.96</v>
      </c>
      <c r="N80" s="8">
        <f t="shared" si="19"/>
        <v>2.4</v>
      </c>
      <c r="O80">
        <v>0</v>
      </c>
      <c r="P80" s="8">
        <f t="shared" si="20"/>
        <v>0</v>
      </c>
    </row>
    <row r="81" spans="1:20" x14ac:dyDescent="0.2">
      <c r="B81">
        <v>0.22</v>
      </c>
      <c r="C81">
        <v>20</v>
      </c>
      <c r="D81">
        <f>T19</f>
        <v>2.2799999999999998</v>
      </c>
      <c r="E81" s="8">
        <f t="shared" si="21"/>
        <v>45.599999999999994</v>
      </c>
      <c r="F81">
        <f>M19</f>
        <v>4.04</v>
      </c>
      <c r="G81" s="8">
        <f t="shared" si="22"/>
        <v>80.8</v>
      </c>
      <c r="K81" t="s">
        <v>22</v>
      </c>
      <c r="L81">
        <f>8.1628/3</f>
        <v>2.7209333333333334</v>
      </c>
      <c r="M81">
        <v>0.96</v>
      </c>
      <c r="N81" s="8">
        <f t="shared" si="19"/>
        <v>2.6120960000000002</v>
      </c>
      <c r="O81">
        <v>0</v>
      </c>
      <c r="P81" s="8">
        <f t="shared" si="20"/>
        <v>0</v>
      </c>
    </row>
    <row r="82" spans="1:20" x14ac:dyDescent="0.2">
      <c r="A82" t="s">
        <v>3</v>
      </c>
      <c r="B82">
        <v>0.3</v>
      </c>
      <c r="C82">
        <v>24.5</v>
      </c>
      <c r="D82">
        <f>U47</f>
        <v>1.125</v>
      </c>
      <c r="E82" s="8">
        <f t="shared" si="21"/>
        <v>27.5625</v>
      </c>
      <c r="F82">
        <f>N47</f>
        <v>1.88</v>
      </c>
      <c r="G82" s="8">
        <f t="shared" si="22"/>
        <v>46.059999999999995</v>
      </c>
      <c r="K82" t="s">
        <v>3</v>
      </c>
      <c r="L82">
        <f>84.731/6.25</f>
        <v>13.556959999999998</v>
      </c>
      <c r="M82">
        <v>1</v>
      </c>
      <c r="N82" s="8">
        <f t="shared" si="19"/>
        <v>13.556959999999998</v>
      </c>
      <c r="O82">
        <v>0</v>
      </c>
      <c r="P82" s="8">
        <f t="shared" si="20"/>
        <v>0</v>
      </c>
    </row>
    <row r="83" spans="1:20" x14ac:dyDescent="0.2">
      <c r="B83">
        <v>0.28000000000000003</v>
      </c>
      <c r="C83">
        <v>20</v>
      </c>
      <c r="D83">
        <f>U40</f>
        <v>1.2149999999999999</v>
      </c>
      <c r="E83" s="8">
        <f t="shared" si="21"/>
        <v>24.299999999999997</v>
      </c>
      <c r="F83">
        <f>N40</f>
        <v>2.13</v>
      </c>
      <c r="G83" s="8">
        <f t="shared" si="22"/>
        <v>42.599999999999994</v>
      </c>
      <c r="K83" t="s">
        <v>21</v>
      </c>
      <c r="L83">
        <f>84.731/6.25</f>
        <v>13.556959999999998</v>
      </c>
      <c r="M83">
        <v>2.38</v>
      </c>
      <c r="N83" s="8">
        <f t="shared" si="19"/>
        <v>32.265564799999993</v>
      </c>
      <c r="O83">
        <v>0</v>
      </c>
      <c r="P83" s="8">
        <f t="shared" si="20"/>
        <v>0</v>
      </c>
    </row>
    <row r="84" spans="1:20" x14ac:dyDescent="0.2">
      <c r="B84">
        <v>0.26</v>
      </c>
      <c r="C84">
        <v>20</v>
      </c>
      <c r="D84">
        <f>U33</f>
        <v>0.93500000000000005</v>
      </c>
      <c r="E84" s="8">
        <f t="shared" si="21"/>
        <v>18.700000000000003</v>
      </c>
      <c r="F84">
        <f>N33</f>
        <v>1.83</v>
      </c>
      <c r="G84" s="8">
        <f t="shared" si="22"/>
        <v>36.6</v>
      </c>
    </row>
    <row r="85" spans="1:20" x14ac:dyDescent="0.2">
      <c r="B85">
        <v>0.24</v>
      </c>
      <c r="C85">
        <v>20</v>
      </c>
      <c r="D85">
        <f>U26</f>
        <v>0.75</v>
      </c>
      <c r="E85" s="8">
        <f t="shared" si="21"/>
        <v>15</v>
      </c>
      <c r="F85">
        <f>N26</f>
        <v>2.0449999999999999</v>
      </c>
      <c r="G85" s="8">
        <f t="shared" si="22"/>
        <v>40.9</v>
      </c>
      <c r="K85" t="s">
        <v>28</v>
      </c>
    </row>
    <row r="86" spans="1:20" x14ac:dyDescent="0.2">
      <c r="B86">
        <v>0.22</v>
      </c>
      <c r="C86">
        <v>20</v>
      </c>
      <c r="D86">
        <f>U19</f>
        <v>1.7350000000000001</v>
      </c>
      <c r="E86" s="8">
        <f t="shared" si="21"/>
        <v>34.700000000000003</v>
      </c>
      <c r="F86">
        <f>N19</f>
        <v>1.52</v>
      </c>
      <c r="G86" s="8">
        <f t="shared" si="22"/>
        <v>30.4</v>
      </c>
      <c r="K86" t="s">
        <v>29</v>
      </c>
      <c r="L86" s="8">
        <v>12</v>
      </c>
      <c r="M86">
        <v>14.76</v>
      </c>
      <c r="N86" s="8">
        <f>M86*L86</f>
        <v>177.12</v>
      </c>
      <c r="O86">
        <v>0</v>
      </c>
      <c r="P86">
        <f>O86*L86</f>
        <v>0</v>
      </c>
    </row>
    <row r="87" spans="1:20" x14ac:dyDescent="0.2">
      <c r="A87" t="s">
        <v>4</v>
      </c>
      <c r="B87">
        <v>0.3</v>
      </c>
      <c r="C87">
        <v>24.5</v>
      </c>
      <c r="D87">
        <f>V47</f>
        <v>0.45</v>
      </c>
      <c r="E87" s="8">
        <f t="shared" si="21"/>
        <v>11.025</v>
      </c>
      <c r="F87">
        <f>O47</f>
        <v>0.72500000000000009</v>
      </c>
      <c r="G87" s="8">
        <f t="shared" si="22"/>
        <v>17.762500000000003</v>
      </c>
      <c r="K87" t="s">
        <v>30</v>
      </c>
      <c r="L87" s="8">
        <f>111.1774/11.75</f>
        <v>9.4619063829787233</v>
      </c>
      <c r="M87">
        <v>6.0350000000000001</v>
      </c>
      <c r="N87" s="8">
        <f t="shared" ref="N87:N88" si="23">M87*L87</f>
        <v>57.102605021276595</v>
      </c>
      <c r="O87">
        <v>0</v>
      </c>
      <c r="P87">
        <f t="shared" ref="P87:P88" si="24">O87*L87</f>
        <v>0</v>
      </c>
    </row>
    <row r="88" spans="1:20" x14ac:dyDescent="0.2">
      <c r="B88">
        <v>0.28000000000000003</v>
      </c>
      <c r="C88">
        <v>20</v>
      </c>
      <c r="D88">
        <f>V40</f>
        <v>0.51</v>
      </c>
      <c r="E88" s="8">
        <f t="shared" ref="E88:E90" si="25">D88*C88</f>
        <v>10.199999999999999</v>
      </c>
      <c r="F88">
        <f>O40</f>
        <v>0.87000000000000011</v>
      </c>
      <c r="G88" s="8">
        <f t="shared" si="22"/>
        <v>17.400000000000002</v>
      </c>
      <c r="K88" t="s">
        <v>31</v>
      </c>
      <c r="L88" s="8">
        <f>113.6121/11.75</f>
        <v>9.6691148936170208</v>
      </c>
      <c r="M88">
        <v>12.11</v>
      </c>
      <c r="N88" s="8">
        <f t="shared" si="23"/>
        <v>117.09298136170212</v>
      </c>
      <c r="O88">
        <v>0</v>
      </c>
      <c r="P88">
        <f t="shared" si="24"/>
        <v>0</v>
      </c>
    </row>
    <row r="89" spans="1:20" x14ac:dyDescent="0.2">
      <c r="B89">
        <v>0.26</v>
      </c>
      <c r="C89">
        <v>20</v>
      </c>
      <c r="D89">
        <f>V33</f>
        <v>0.40500000000000003</v>
      </c>
      <c r="E89" s="8">
        <f t="shared" si="25"/>
        <v>8.1000000000000014</v>
      </c>
      <c r="F89">
        <f>O33</f>
        <v>0.7</v>
      </c>
      <c r="G89" s="8">
        <f t="shared" si="22"/>
        <v>14</v>
      </c>
    </row>
    <row r="90" spans="1:20" x14ac:dyDescent="0.2">
      <c r="B90">
        <v>0.24</v>
      </c>
      <c r="C90">
        <v>20</v>
      </c>
      <c r="D90">
        <f>V26</f>
        <v>0.33300000000000002</v>
      </c>
      <c r="E90" s="8">
        <f t="shared" si="25"/>
        <v>6.66</v>
      </c>
      <c r="F90">
        <f>O26</f>
        <v>0.48299999999999993</v>
      </c>
      <c r="G90" s="8">
        <f t="shared" si="22"/>
        <v>9.6599999999999984</v>
      </c>
    </row>
    <row r="91" spans="1:20" x14ac:dyDescent="0.2">
      <c r="B91">
        <v>0.22</v>
      </c>
      <c r="C91">
        <v>20</v>
      </c>
      <c r="D91">
        <f>V19</f>
        <v>0.62</v>
      </c>
      <c r="E91" s="8">
        <f>D91*C91</f>
        <v>12.4</v>
      </c>
      <c r="F91">
        <f>O19</f>
        <v>0.56499999999999995</v>
      </c>
      <c r="G91" s="8">
        <f t="shared" ref="G91" si="26">F91*C91</f>
        <v>11.299999999999999</v>
      </c>
      <c r="K91" t="s">
        <v>34</v>
      </c>
    </row>
    <row r="92" spans="1:20" x14ac:dyDescent="0.2">
      <c r="L92" t="s">
        <v>25</v>
      </c>
      <c r="M92" t="s">
        <v>5</v>
      </c>
      <c r="N92" t="s">
        <v>7</v>
      </c>
      <c r="O92" t="s">
        <v>8</v>
      </c>
      <c r="P92" t="s">
        <v>9</v>
      </c>
      <c r="S92" t="s">
        <v>7</v>
      </c>
      <c r="T92" t="s">
        <v>9</v>
      </c>
    </row>
    <row r="93" spans="1:20" x14ac:dyDescent="0.2">
      <c r="K93" t="s">
        <v>21</v>
      </c>
      <c r="L93">
        <v>6.44</v>
      </c>
      <c r="M93">
        <v>1.73</v>
      </c>
      <c r="N93" s="8">
        <f>M93*L93</f>
        <v>11.141200000000001</v>
      </c>
      <c r="O93">
        <v>6.85</v>
      </c>
      <c r="P93" s="8">
        <f>O93*L93</f>
        <v>44.113999999999997</v>
      </c>
      <c r="R93" t="s">
        <v>1</v>
      </c>
      <c r="S93" s="8">
        <f>N96+N97+N99+N100</f>
        <v>385.37100000000004</v>
      </c>
      <c r="T93" s="8">
        <f>P96+P97+P99+P100</f>
        <v>0</v>
      </c>
    </row>
    <row r="94" spans="1:20" x14ac:dyDescent="0.2">
      <c r="A94" s="19" t="s">
        <v>15</v>
      </c>
      <c r="B94" s="19" t="s">
        <v>6</v>
      </c>
      <c r="C94" s="19" t="s">
        <v>16</v>
      </c>
      <c r="D94" s="19" t="s">
        <v>17</v>
      </c>
      <c r="E94" s="19" t="s">
        <v>18</v>
      </c>
      <c r="F94" s="19" t="s">
        <v>19</v>
      </c>
      <c r="G94" s="19" t="s">
        <v>20</v>
      </c>
      <c r="K94" t="s">
        <v>21</v>
      </c>
      <c r="L94">
        <v>4.46</v>
      </c>
      <c r="M94">
        <v>0.6</v>
      </c>
      <c r="N94" s="8">
        <f t="shared" ref="N94:N104" si="27">M94*L94</f>
        <v>2.6759999999999997</v>
      </c>
      <c r="O94">
        <v>2.36</v>
      </c>
      <c r="P94" s="8">
        <f t="shared" ref="P94:P104" si="28">O94*L94</f>
        <v>10.525599999999999</v>
      </c>
      <c r="R94" t="s">
        <v>2</v>
      </c>
      <c r="S94" s="8">
        <f>N93+N94+N95+N98+N103+N104</f>
        <v>291.26220000000001</v>
      </c>
      <c r="T94" s="8">
        <f>P93+P94+P95+P98+P103+P104</f>
        <v>84.554599999999994</v>
      </c>
    </row>
    <row r="95" spans="1:20" x14ac:dyDescent="0.2">
      <c r="A95" t="s">
        <v>1</v>
      </c>
      <c r="B95" s="30" t="s">
        <v>35</v>
      </c>
      <c r="C95" s="9"/>
      <c r="D95" s="9"/>
      <c r="E95" s="8">
        <f>S93</f>
        <v>385.37100000000004</v>
      </c>
      <c r="F95" s="9"/>
      <c r="G95" s="8">
        <f>T93</f>
        <v>0</v>
      </c>
      <c r="K95" t="s">
        <v>21</v>
      </c>
      <c r="L95">
        <v>4</v>
      </c>
      <c r="M95">
        <v>50.82</v>
      </c>
      <c r="N95" s="8">
        <f t="shared" si="27"/>
        <v>203.28</v>
      </c>
      <c r="O95">
        <v>5.84</v>
      </c>
      <c r="P95" s="8">
        <f t="shared" si="28"/>
        <v>23.36</v>
      </c>
      <c r="R95" t="s">
        <v>3</v>
      </c>
      <c r="S95" s="8">
        <f>N102</f>
        <v>31.28</v>
      </c>
      <c r="T95" s="8">
        <f>P102</f>
        <v>0</v>
      </c>
    </row>
    <row r="96" spans="1:20" x14ac:dyDescent="0.2">
      <c r="A96" t="s">
        <v>2</v>
      </c>
      <c r="B96" s="30" t="s">
        <v>35</v>
      </c>
      <c r="C96" s="9"/>
      <c r="D96" s="9"/>
      <c r="E96" s="8">
        <f>S94</f>
        <v>291.26220000000001</v>
      </c>
      <c r="F96" s="9"/>
      <c r="G96" s="8">
        <f>T94</f>
        <v>84.554599999999994</v>
      </c>
      <c r="K96" t="s">
        <v>23</v>
      </c>
      <c r="L96">
        <v>9.6999999999999993</v>
      </c>
      <c r="M96">
        <v>3.13</v>
      </c>
      <c r="N96" s="8">
        <f t="shared" si="27"/>
        <v>30.360999999999997</v>
      </c>
      <c r="O96">
        <v>0</v>
      </c>
      <c r="P96" s="8">
        <f t="shared" si="28"/>
        <v>0</v>
      </c>
      <c r="R96" t="s">
        <v>4</v>
      </c>
      <c r="S96" s="8">
        <f>N101</f>
        <v>6.67</v>
      </c>
      <c r="T96" s="8">
        <f>P101</f>
        <v>0</v>
      </c>
    </row>
    <row r="97" spans="1:20" x14ac:dyDescent="0.2">
      <c r="A97" t="s">
        <v>3</v>
      </c>
      <c r="B97" s="30" t="s">
        <v>35</v>
      </c>
      <c r="C97" s="9"/>
      <c r="D97" s="9"/>
      <c r="E97" s="8">
        <f>S95</f>
        <v>31.28</v>
      </c>
      <c r="F97" s="9"/>
      <c r="G97" s="8">
        <f>T95</f>
        <v>0</v>
      </c>
      <c r="K97" t="s">
        <v>23</v>
      </c>
      <c r="L97">
        <v>5.5</v>
      </c>
      <c r="M97">
        <v>16.78</v>
      </c>
      <c r="N97" s="8">
        <f t="shared" si="27"/>
        <v>92.29</v>
      </c>
      <c r="O97">
        <v>0</v>
      </c>
      <c r="P97" s="8">
        <f t="shared" si="28"/>
        <v>0</v>
      </c>
    </row>
    <row r="98" spans="1:20" x14ac:dyDescent="0.2">
      <c r="A98" t="s">
        <v>4</v>
      </c>
      <c r="B98" s="30" t="s">
        <v>35</v>
      </c>
      <c r="C98" s="9"/>
      <c r="D98" s="9"/>
      <c r="E98" s="8">
        <f>S96</f>
        <v>6.67</v>
      </c>
      <c r="F98" s="9"/>
      <c r="G98" s="8">
        <f>T96</f>
        <v>0</v>
      </c>
      <c r="K98" t="s">
        <v>21</v>
      </c>
      <c r="L98">
        <v>4</v>
      </c>
      <c r="M98">
        <v>5</v>
      </c>
      <c r="N98" s="8">
        <f t="shared" si="27"/>
        <v>20</v>
      </c>
      <c r="O98">
        <v>0</v>
      </c>
      <c r="P98" s="8">
        <f t="shared" si="28"/>
        <v>0</v>
      </c>
    </row>
    <row r="99" spans="1:20" x14ac:dyDescent="0.2">
      <c r="K99" t="s">
        <v>23</v>
      </c>
      <c r="L99">
        <v>11</v>
      </c>
      <c r="M99">
        <v>8.92</v>
      </c>
      <c r="N99" s="8">
        <f t="shared" si="27"/>
        <v>98.12</v>
      </c>
      <c r="O99">
        <v>0</v>
      </c>
      <c r="P99" s="8">
        <f t="shared" si="28"/>
        <v>0</v>
      </c>
    </row>
    <row r="100" spans="1:20" x14ac:dyDescent="0.2">
      <c r="K100" t="s">
        <v>23</v>
      </c>
      <c r="L100">
        <v>20</v>
      </c>
      <c r="M100">
        <v>8.23</v>
      </c>
      <c r="N100" s="8">
        <f t="shared" si="27"/>
        <v>164.60000000000002</v>
      </c>
      <c r="O100">
        <v>0</v>
      </c>
      <c r="P100" s="8">
        <f t="shared" si="28"/>
        <v>0</v>
      </c>
    </row>
    <row r="101" spans="1:20" x14ac:dyDescent="0.2">
      <c r="K101" t="s">
        <v>22</v>
      </c>
      <c r="L101">
        <v>23</v>
      </c>
      <c r="M101">
        <v>0.28999999999999998</v>
      </c>
      <c r="N101" s="8">
        <f t="shared" si="27"/>
        <v>6.67</v>
      </c>
      <c r="O101">
        <v>0</v>
      </c>
      <c r="P101" s="8">
        <f t="shared" si="28"/>
        <v>0</v>
      </c>
    </row>
    <row r="102" spans="1:20" x14ac:dyDescent="0.2">
      <c r="K102" t="s">
        <v>3</v>
      </c>
      <c r="L102">
        <v>23</v>
      </c>
      <c r="M102">
        <v>1.36</v>
      </c>
      <c r="N102" s="8">
        <f t="shared" si="27"/>
        <v>31.28</v>
      </c>
      <c r="O102">
        <v>0</v>
      </c>
      <c r="P102" s="8">
        <f t="shared" si="28"/>
        <v>0</v>
      </c>
    </row>
    <row r="103" spans="1:20" x14ac:dyDescent="0.2">
      <c r="K103" t="s">
        <v>21</v>
      </c>
      <c r="L103">
        <v>11.5</v>
      </c>
      <c r="M103">
        <v>1.56</v>
      </c>
      <c r="N103" s="8">
        <f t="shared" si="27"/>
        <v>17.940000000000001</v>
      </c>
      <c r="O103">
        <v>0.56999999999999995</v>
      </c>
      <c r="P103" s="8">
        <f t="shared" si="28"/>
        <v>6.5549999999999997</v>
      </c>
    </row>
    <row r="104" spans="1:20" x14ac:dyDescent="0.2">
      <c r="K104" t="s">
        <v>21</v>
      </c>
      <c r="L104">
        <v>17.5</v>
      </c>
      <c r="M104">
        <v>2.0699999999999998</v>
      </c>
      <c r="N104" s="8">
        <f t="shared" si="27"/>
        <v>36.224999999999994</v>
      </c>
      <c r="O104">
        <v>0</v>
      </c>
      <c r="P104" s="8">
        <f t="shared" si="28"/>
        <v>0</v>
      </c>
    </row>
    <row r="107" spans="1:20" x14ac:dyDescent="0.2">
      <c r="K107" t="s">
        <v>36</v>
      </c>
    </row>
    <row r="108" spans="1:20" x14ac:dyDescent="0.2">
      <c r="L108" t="s">
        <v>25</v>
      </c>
      <c r="M108" t="s">
        <v>5</v>
      </c>
      <c r="N108" t="s">
        <v>7</v>
      </c>
      <c r="O108" t="s">
        <v>8</v>
      </c>
      <c r="P108" t="s">
        <v>9</v>
      </c>
      <c r="S108" t="s">
        <v>7</v>
      </c>
      <c r="T108" t="s">
        <v>9</v>
      </c>
    </row>
    <row r="109" spans="1:20" x14ac:dyDescent="0.2">
      <c r="K109" t="s">
        <v>21</v>
      </c>
      <c r="L109" s="11">
        <v>9</v>
      </c>
      <c r="M109">
        <v>1.23</v>
      </c>
      <c r="N109">
        <f>M109*L109</f>
        <v>11.07</v>
      </c>
      <c r="O109">
        <v>4.38</v>
      </c>
      <c r="P109">
        <f>O109*L109</f>
        <v>39.42</v>
      </c>
      <c r="R109" t="s">
        <v>1</v>
      </c>
      <c r="S109" s="8">
        <f>N115+N116+N117+N120</f>
        <v>148.41875565957446</v>
      </c>
      <c r="T109" s="8">
        <f>P115+P116+P117+P120</f>
        <v>0</v>
      </c>
    </row>
    <row r="110" spans="1:20" x14ac:dyDescent="0.2">
      <c r="K110" t="s">
        <v>21</v>
      </c>
      <c r="L110" s="12">
        <v>5</v>
      </c>
      <c r="M110">
        <v>1.58</v>
      </c>
      <c r="N110">
        <f t="shared" ref="N110:N127" si="29">M110*L110</f>
        <v>7.9</v>
      </c>
      <c r="O110">
        <v>5.5</v>
      </c>
      <c r="P110">
        <f t="shared" ref="P110:P127" si="30">O110*L110</f>
        <v>27.5</v>
      </c>
      <c r="R110" t="s">
        <v>2</v>
      </c>
      <c r="S110" s="8">
        <f>N109+N110+N111+N112+N118+N119+N125+N126+N127</f>
        <v>82.342500000000001</v>
      </c>
      <c r="T110" s="8">
        <f>P109+P110+P111+P112+P118+P119+P125+P126+P127</f>
        <v>305.23899999999998</v>
      </c>
    </row>
    <row r="111" spans="1:20" x14ac:dyDescent="0.2">
      <c r="K111" t="s">
        <v>21</v>
      </c>
      <c r="L111" s="13">
        <v>3.3</v>
      </c>
      <c r="M111">
        <v>3.3</v>
      </c>
      <c r="N111">
        <f t="shared" si="29"/>
        <v>10.889999999999999</v>
      </c>
      <c r="O111">
        <v>9.2799999999999994</v>
      </c>
      <c r="P111">
        <f t="shared" si="30"/>
        <v>30.623999999999995</v>
      </c>
      <c r="R111" t="s">
        <v>3</v>
      </c>
      <c r="S111" s="8">
        <f>N113+N122</f>
        <v>5.6325000000000003</v>
      </c>
      <c r="T111" s="8">
        <f>P113+P122</f>
        <v>25.027999999999999</v>
      </c>
    </row>
    <row r="112" spans="1:20" x14ac:dyDescent="0.2">
      <c r="K112" t="s">
        <v>21</v>
      </c>
      <c r="L112" s="14">
        <v>22</v>
      </c>
      <c r="M112">
        <v>0.27</v>
      </c>
      <c r="N112">
        <f t="shared" si="29"/>
        <v>5.94</v>
      </c>
      <c r="O112">
        <v>0.54</v>
      </c>
      <c r="P112">
        <f t="shared" si="30"/>
        <v>11.88</v>
      </c>
      <c r="R112" t="s">
        <v>4</v>
      </c>
      <c r="S112" s="8">
        <f>N114+N121+N123+N124</f>
        <v>5.1784999999999997</v>
      </c>
      <c r="T112" s="8">
        <f>P114+P121+P123+P124</f>
        <v>16.325500000000002</v>
      </c>
    </row>
    <row r="113" spans="11:16" x14ac:dyDescent="0.2">
      <c r="K113" t="s">
        <v>3</v>
      </c>
      <c r="L113" s="14">
        <v>9</v>
      </c>
      <c r="M113">
        <v>0.38</v>
      </c>
      <c r="N113">
        <f t="shared" si="29"/>
        <v>3.42</v>
      </c>
      <c r="O113">
        <v>1.5549999999999999</v>
      </c>
      <c r="P113">
        <f t="shared" si="30"/>
        <v>13.994999999999999</v>
      </c>
    </row>
    <row r="114" spans="11:16" x14ac:dyDescent="0.2">
      <c r="K114" t="s">
        <v>22</v>
      </c>
      <c r="L114" s="14">
        <v>9</v>
      </c>
      <c r="M114">
        <v>0.47</v>
      </c>
      <c r="N114">
        <f t="shared" si="29"/>
        <v>4.2299999999999995</v>
      </c>
      <c r="O114">
        <v>1.32</v>
      </c>
      <c r="P114">
        <f t="shared" si="30"/>
        <v>11.88</v>
      </c>
    </row>
    <row r="115" spans="11:16" x14ac:dyDescent="0.2">
      <c r="K115" t="s">
        <v>23</v>
      </c>
      <c r="L115" s="14">
        <f>85.5683/11.75</f>
        <v>7.2824085106382972</v>
      </c>
      <c r="M115">
        <v>5.13</v>
      </c>
      <c r="N115">
        <f t="shared" si="29"/>
        <v>37.358755659574463</v>
      </c>
      <c r="O115">
        <v>0</v>
      </c>
      <c r="P115">
        <f t="shared" si="30"/>
        <v>0</v>
      </c>
    </row>
    <row r="116" spans="11:16" x14ac:dyDescent="0.2">
      <c r="K116" t="s">
        <v>23</v>
      </c>
      <c r="L116" s="13">
        <v>15</v>
      </c>
      <c r="M116">
        <v>4.24</v>
      </c>
      <c r="N116">
        <f t="shared" si="29"/>
        <v>63.6</v>
      </c>
      <c r="O116">
        <v>0</v>
      </c>
      <c r="P116">
        <f t="shared" si="30"/>
        <v>0</v>
      </c>
    </row>
    <row r="117" spans="11:16" x14ac:dyDescent="0.2">
      <c r="K117" t="s">
        <v>23</v>
      </c>
      <c r="L117" s="14">
        <v>6</v>
      </c>
      <c r="M117">
        <v>2.895</v>
      </c>
      <c r="N117">
        <f t="shared" si="29"/>
        <v>17.37</v>
      </c>
      <c r="O117">
        <v>0</v>
      </c>
      <c r="P117">
        <f t="shared" si="30"/>
        <v>0</v>
      </c>
    </row>
    <row r="118" spans="11:16" x14ac:dyDescent="0.2">
      <c r="K118" t="s">
        <v>21</v>
      </c>
      <c r="L118" s="14">
        <v>4.5</v>
      </c>
      <c r="M118">
        <v>0.52500000000000002</v>
      </c>
      <c r="N118">
        <f t="shared" si="29"/>
        <v>2.3625000000000003</v>
      </c>
      <c r="O118">
        <v>0.91</v>
      </c>
      <c r="P118">
        <f t="shared" si="30"/>
        <v>4.0949999999999998</v>
      </c>
    </row>
    <row r="119" spans="11:16" x14ac:dyDescent="0.2">
      <c r="K119" t="s">
        <v>21</v>
      </c>
      <c r="L119" s="14">
        <v>4</v>
      </c>
      <c r="M119">
        <v>2.1800000000000002</v>
      </c>
      <c r="N119">
        <f t="shared" si="29"/>
        <v>8.7200000000000006</v>
      </c>
      <c r="O119">
        <v>4.63</v>
      </c>
      <c r="P119">
        <f t="shared" si="30"/>
        <v>18.52</v>
      </c>
    </row>
    <row r="120" spans="11:16" x14ac:dyDescent="0.2">
      <c r="K120" t="s">
        <v>23</v>
      </c>
      <c r="L120" s="14">
        <v>17</v>
      </c>
      <c r="M120">
        <v>1.77</v>
      </c>
      <c r="N120">
        <f t="shared" si="29"/>
        <v>30.09</v>
      </c>
      <c r="O120">
        <v>0</v>
      </c>
      <c r="P120">
        <f t="shared" si="30"/>
        <v>0</v>
      </c>
    </row>
    <row r="121" spans="11:16" x14ac:dyDescent="0.2">
      <c r="K121" t="s">
        <v>22</v>
      </c>
      <c r="L121" s="14">
        <v>5.9</v>
      </c>
      <c r="M121">
        <v>7.4999999999999997E-2</v>
      </c>
      <c r="N121">
        <f t="shared" si="29"/>
        <v>0.4425</v>
      </c>
      <c r="O121">
        <v>0.35</v>
      </c>
      <c r="P121">
        <f t="shared" si="30"/>
        <v>2.0649999999999999</v>
      </c>
    </row>
    <row r="122" spans="11:16" x14ac:dyDescent="0.2">
      <c r="K122" t="s">
        <v>3</v>
      </c>
      <c r="L122" s="14">
        <v>5.9</v>
      </c>
      <c r="M122">
        <v>0.375</v>
      </c>
      <c r="N122">
        <f t="shared" si="29"/>
        <v>2.2125000000000004</v>
      </c>
      <c r="O122">
        <v>1.87</v>
      </c>
      <c r="P122">
        <f t="shared" si="30"/>
        <v>11.033000000000001</v>
      </c>
    </row>
    <row r="123" spans="11:16" x14ac:dyDescent="0.2">
      <c r="K123" t="s">
        <v>22</v>
      </c>
      <c r="L123" s="14">
        <v>5.9</v>
      </c>
      <c r="M123">
        <v>0.04</v>
      </c>
      <c r="N123">
        <f t="shared" si="29"/>
        <v>0.23600000000000002</v>
      </c>
      <c r="O123">
        <v>0.19500000000000001</v>
      </c>
      <c r="P123">
        <f t="shared" si="30"/>
        <v>1.1505000000000001</v>
      </c>
    </row>
    <row r="124" spans="11:16" x14ac:dyDescent="0.2">
      <c r="K124" t="s">
        <v>22</v>
      </c>
      <c r="L124" s="14">
        <v>6</v>
      </c>
      <c r="M124">
        <v>4.4999999999999998E-2</v>
      </c>
      <c r="N124">
        <f t="shared" si="29"/>
        <v>0.27</v>
      </c>
      <c r="O124">
        <v>0.20499999999999999</v>
      </c>
      <c r="P124">
        <f t="shared" si="30"/>
        <v>1.23</v>
      </c>
    </row>
    <row r="125" spans="11:16" x14ac:dyDescent="0.2">
      <c r="K125" t="s">
        <v>21</v>
      </c>
      <c r="L125" s="14">
        <v>6</v>
      </c>
      <c r="M125">
        <v>1.33</v>
      </c>
      <c r="N125">
        <f t="shared" si="29"/>
        <v>7.98</v>
      </c>
      <c r="O125">
        <v>6.43</v>
      </c>
      <c r="P125">
        <f t="shared" si="30"/>
        <v>38.58</v>
      </c>
    </row>
    <row r="126" spans="11:16" x14ac:dyDescent="0.2">
      <c r="K126" t="s">
        <v>21</v>
      </c>
      <c r="L126" s="14">
        <v>4</v>
      </c>
      <c r="M126">
        <v>2.14</v>
      </c>
      <c r="N126">
        <f t="shared" si="29"/>
        <v>8.56</v>
      </c>
      <c r="O126">
        <v>10.39</v>
      </c>
      <c r="P126">
        <f t="shared" si="30"/>
        <v>41.56</v>
      </c>
    </row>
    <row r="127" spans="11:16" x14ac:dyDescent="0.2">
      <c r="K127" t="s">
        <v>21</v>
      </c>
      <c r="L127" s="14">
        <v>22</v>
      </c>
      <c r="M127">
        <v>0.86</v>
      </c>
      <c r="N127">
        <f t="shared" si="29"/>
        <v>18.919999999999998</v>
      </c>
      <c r="O127">
        <v>4.2300000000000004</v>
      </c>
      <c r="P127">
        <f t="shared" si="30"/>
        <v>93.06</v>
      </c>
    </row>
  </sheetData>
  <mergeCells count="7">
    <mergeCell ref="O2:P2"/>
    <mergeCell ref="C2:D2"/>
    <mergeCell ref="E2:F2"/>
    <mergeCell ref="G2:H2"/>
    <mergeCell ref="I2:J2"/>
    <mergeCell ref="K2:L2"/>
    <mergeCell ref="M2:N2"/>
  </mergeCells>
  <phoneticPr fontId="0" type="noConversion"/>
  <pageMargins left="0.78740157480314965" right="0.78740157480314965" top="1.2204724409448819" bottom="0.98425196850393704" header="0.6692913385826772" footer="0.43307086614173229"/>
  <pageSetup paperSize="9" orientation="landscape" r:id="rId1"/>
  <headerFooter alignWithMargins="0">
    <oddHeader>&amp;L&amp;G
&amp;R&amp;G</oddHeader>
    <oddFooter xml:space="preserve">&amp;L&amp;6&amp;A
&amp;D&amp;R&amp;6&amp;P (&amp;N)  
&amp;F 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A85B17551307B4383D2980D4EFA5515" ma:contentTypeVersion="12" ma:contentTypeDescription="Skapa ett nytt dokument." ma:contentTypeScope="" ma:versionID="57aaa53a121281638ac8bc132f802243">
  <xsd:schema xmlns:xsd="http://www.w3.org/2001/XMLSchema" xmlns:xs="http://www.w3.org/2001/XMLSchema" xmlns:p="http://schemas.microsoft.com/office/2006/metadata/properties" xmlns:ns2="173d6b2f-59a8-488e-935d-67e78bda59e5" xmlns:ns3="b97dc65e-fe16-4df7-925c-ff3316bf7bf3" targetNamespace="http://schemas.microsoft.com/office/2006/metadata/properties" ma:root="true" ma:fieldsID="141727366efbfc4d0736cea1f099176a" ns2:_="" ns3:_="">
    <xsd:import namespace="173d6b2f-59a8-488e-935d-67e78bda59e5"/>
    <xsd:import namespace="b97dc65e-fe16-4df7-925c-ff3316bf7b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3d6b2f-59a8-488e-935d-67e78bda59e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7dc65e-fe16-4df7-925c-ff3316bf7bf3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Dela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lat med information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ehållstyp"/>
        <xsd:element ref="dc:title" minOccurs="0" maxOccurs="1" ma:index="4" ma:displayName="Rubri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TemplafyTemplateConfiguration><![CDATA[{"transformationConfigurations":[{"colorTheme":"{{DataSources.ColorThemes[\"Sweco\"].ColorTheme}}","disableUpdates":false,"type":"colorTheme"}],"templateName":"Blank","templateDescription":"","enableDocumentContentUpdater":false,"version":"2.0"}]]></TemplafyTemplateConfiguration>
</file>

<file path=customXml/item4.xml><?xml version="1.0" encoding="utf-8"?>
<TemplafyFormConfiguration><![CDATA[{"formFields":[],"formDataEntries":[]}]]></TemplafyFormConfiguration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094B8C0-0888-4622-A87D-10D4D23C20D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54B3D83-15E4-4B5F-8568-57884EBAF8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3d6b2f-59a8-488e-935d-67e78bda59e5"/>
    <ds:schemaRef ds:uri="b97dc65e-fe16-4df7-925c-ff3316bf7b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DDE50B2-2507-4A17-8842-A7EE75090943}">
  <ds:schemaRefs/>
</ds:datastoreItem>
</file>

<file path=customXml/itemProps4.xml><?xml version="1.0" encoding="utf-8"?>
<ds:datastoreItem xmlns:ds="http://schemas.openxmlformats.org/officeDocument/2006/customXml" ds:itemID="{69C2894E-68C9-476D-803E-814AC6EBDDB7}">
  <ds:schemaRefs/>
</ds:datastoreItem>
</file>

<file path=customXml/itemProps5.xml><?xml version="1.0" encoding="utf-8"?>
<ds:datastoreItem xmlns:ds="http://schemas.openxmlformats.org/officeDocument/2006/customXml" ds:itemID="{79BD3FF0-C90B-4BBB-AF14-2B7944CED71E}">
  <ds:schemaRefs>
    <ds:schemaRef ds:uri="http://schemas.microsoft.com/office/2006/metadata/properties"/>
    <ds:schemaRef ds:uri="http://schemas.microsoft.com/office/infopath/2007/PartnerControls"/>
    <ds:schemaRef ds:uri="fe0e463f-46c1-4b5a-aeae-2e65b590151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2025-04-02T07:17:45Z</dcterms:created>
  <dcterms:modified xsi:type="dcterms:W3CDTF">2025-04-22T14:46:33Z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weco_Language">
    <vt:lpwstr>SV</vt:lpwstr>
  </property>
  <property fmtid="{D5CDD505-2E9C-101B-9397-08002B2CF9AE}" pid="3" name="Sweco_CompanyNo">
    <vt:lpwstr>101</vt:lpwstr>
  </property>
  <property fmtid="{D5CDD505-2E9C-101B-9397-08002B2CF9AE}" pid="4" name="ContentTypeId">
    <vt:lpwstr>0x01010049C2E59078A8C04BAF056C4289135297</vt:lpwstr>
  </property>
  <property fmtid="{D5CDD505-2E9C-101B-9397-08002B2CF9AE}" pid="5" name="MSIP_Label_43f08ec5-d6d9-4227-8387-ccbfcb3632c4_Enabled">
    <vt:lpwstr>true</vt:lpwstr>
  </property>
  <property fmtid="{D5CDD505-2E9C-101B-9397-08002B2CF9AE}" pid="6" name="MSIP_Label_43f08ec5-d6d9-4227-8387-ccbfcb3632c4_ActionId">
    <vt:lpwstr>6f48d779-09bb-446c-b0b6-7912ac56a1d3</vt:lpwstr>
  </property>
  <property fmtid="{D5CDD505-2E9C-101B-9397-08002B2CF9AE}" pid="7" name="MSIP_Label_43f08ec5-d6d9-4227-8387-ccbfcb3632c4_Name">
    <vt:lpwstr>Sweco Restricted</vt:lpwstr>
  </property>
  <property fmtid="{D5CDD505-2E9C-101B-9397-08002B2CF9AE}" pid="8" name="MSIP_Label_43f08ec5-d6d9-4227-8387-ccbfcb3632c4_ContentBits">
    <vt:lpwstr>0</vt:lpwstr>
  </property>
  <property fmtid="{D5CDD505-2E9C-101B-9397-08002B2CF9AE}" pid="9" name="MSIP_Label_43f08ec5-d6d9-4227-8387-ccbfcb3632c4_SetDate">
    <vt:lpwstr>2021-09-10T20:13:53Z</vt:lpwstr>
  </property>
  <property fmtid="{D5CDD505-2E9C-101B-9397-08002B2CF9AE}" pid="10" name="MSIP_Label_43f08ec5-d6d9-4227-8387-ccbfcb3632c4_SiteId">
    <vt:lpwstr>b7872ef0-9a00-4c18-8a4a-c7d25c778a9e</vt:lpwstr>
  </property>
  <property fmtid="{D5CDD505-2E9C-101B-9397-08002B2CF9AE}" pid="11" name="MSIP_Label_43f08ec5-d6d9-4227-8387-ccbfcb3632c4_Method">
    <vt:lpwstr>Standard</vt:lpwstr>
  </property>
  <property fmtid="{D5CDD505-2E9C-101B-9397-08002B2CF9AE}" pid="12" name="MSIP_Label_459ef8e5-3aaa-41a0-b30c-a77b6f506147_Enabled">
    <vt:lpwstr>true</vt:lpwstr>
  </property>
  <property fmtid="{D5CDD505-2E9C-101B-9397-08002B2CF9AE}" pid="13" name="MSIP_Label_459ef8e5-3aaa-41a0-b30c-a77b6f506147_SetDate">
    <vt:lpwstr>2024-01-18T13:55:15Z</vt:lpwstr>
  </property>
  <property fmtid="{D5CDD505-2E9C-101B-9397-08002B2CF9AE}" pid="14" name="MSIP_Label_459ef8e5-3aaa-41a0-b30c-a77b6f506147_Method">
    <vt:lpwstr>Standard</vt:lpwstr>
  </property>
  <property fmtid="{D5CDD505-2E9C-101B-9397-08002B2CF9AE}" pid="15" name="MSIP_Label_459ef8e5-3aaa-41a0-b30c-a77b6f506147_Name">
    <vt:lpwstr>Internal</vt:lpwstr>
  </property>
  <property fmtid="{D5CDD505-2E9C-101B-9397-08002B2CF9AE}" pid="16" name="MSIP_Label_459ef8e5-3aaa-41a0-b30c-a77b6f506147_SiteId">
    <vt:lpwstr>9343c96b-27bb-4092-add6-977870612481</vt:lpwstr>
  </property>
  <property fmtid="{D5CDD505-2E9C-101B-9397-08002B2CF9AE}" pid="17" name="MSIP_Label_459ef8e5-3aaa-41a0-b30c-a77b6f506147_ActionId">
    <vt:lpwstr>32c4f577-6183-4b47-912c-9229140068d7</vt:lpwstr>
  </property>
  <property fmtid="{D5CDD505-2E9C-101B-9397-08002B2CF9AE}" pid="18" name="MSIP_Label_459ef8e5-3aaa-41a0-b30c-a77b6f506147_ContentBits">
    <vt:lpwstr>0</vt:lpwstr>
  </property>
  <property fmtid="{D5CDD505-2E9C-101B-9397-08002B2CF9AE}" pid="19" name="TemplafyTenantId">
    <vt:lpwstr>sweco</vt:lpwstr>
  </property>
  <property fmtid="{D5CDD505-2E9C-101B-9397-08002B2CF9AE}" pid="20" name="TemplafyTemplateId">
    <vt:lpwstr>1046739150626357545</vt:lpwstr>
  </property>
  <property fmtid="{D5CDD505-2E9C-101B-9397-08002B2CF9AE}" pid="21" name="TemplafyUserProfileId">
    <vt:lpwstr>1127202554192855060</vt:lpwstr>
  </property>
  <property fmtid="{D5CDD505-2E9C-101B-9397-08002B2CF9AE}" pid="22" name="TemplafyLanguageCode">
    <vt:lpwstr>cs-CZ</vt:lpwstr>
  </property>
  <property fmtid="{D5CDD505-2E9C-101B-9397-08002B2CF9AE}" pid="23" name="TemplafyFromBlank">
    <vt:bool>true</vt:bool>
  </property>
</Properties>
</file>